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dellul\Desktop\"/>
    </mc:Choice>
  </mc:AlternateContent>
  <xr:revisionPtr revIDLastSave="0" documentId="8_{CD2035A5-1405-4C69-8D87-842F369CEE70}"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1" i="1" l="1"/>
  <c r="J173" i="1"/>
  <c r="J172" i="1"/>
  <c r="G72" i="1" l="1"/>
  <c r="N72" i="1" l="1"/>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N87" i="1"/>
  <c r="N58" i="1"/>
  <c r="N45" i="1"/>
  <c r="N44" i="1"/>
  <c r="L87" i="1"/>
  <c r="J54" i="1"/>
  <c r="J164" i="1"/>
  <c r="J48" i="1"/>
  <c r="L54" i="1"/>
  <c r="L70" i="1" s="1"/>
  <c r="J87" i="1"/>
  <c r="L164" i="1"/>
  <c r="L48" i="1"/>
  <c r="N19" i="1"/>
  <c r="N164" i="1"/>
  <c r="N24" i="1"/>
  <c r="L258" i="1"/>
  <c r="L27" i="1"/>
  <c r="L28" i="1" s="1"/>
  <c r="L14" i="1"/>
  <c r="L19" i="1" s="1"/>
  <c r="J27" i="1"/>
  <c r="J28"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<sst xmlns="http://schemas.openxmlformats.org/spreadsheetml/2006/main" count="497" uniqueCount="399">
  <si>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</si>
  <si>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</si>
  <si>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</si>
  <si>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</si>
  <si>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</si>
  <si>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</si>
  <si>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</si>
  <si>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</si>
  <si>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</si>
  <si>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</si>
  <si>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</si>
  <si>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</si>
  <si>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</si>
  <si>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</si>
  <si>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</si>
  <si>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</si>
  <si>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</si>
  <si>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</si>
  <si>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</si>
  <si>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</si>
  <si>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</si>
  <si>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</si>
  <si>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</si>
  <si>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</si>
  <si>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</si>
  <si>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</si>
  <si>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</si>
  <si>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</si>
  <si>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</si>
  <si>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</si>
  <si>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</si>
  <si>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</si>
  <si>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</si>
  <si>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</si>
  <si>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</si>
  <si>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</si>
  <si>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</si>
  <si>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</si>
  <si>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</si>
  <si>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</si>
  <si>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</si>
  <si>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</si>
  <si>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</si>
  <si>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</si>
  <si>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</si>
  <si>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</si>
  <si>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</si>
  <si>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</si>
  <si>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</si>
  <si>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</si>
  <si>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</si>
  <si>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</si>
  <si>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</si>
  <si>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</si>
  <si>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</si>
  <si>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</si>
  <si>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</si>
  <si>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</si>
  <si>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</si>
  <si>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</si>
  <si>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</si>
  <si>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</si>
  <si>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</si>
  <si>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</si>
  <si>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</si>
  <si>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</si>
  <si>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</si>
  <si>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</si>
  <si>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</si>
  <si>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</si>
  <si>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</si>
  <si>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</si>
  <si>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</si>
  <si>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</si>
  <si>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</si>
  <si>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</si>
  <si>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</si>
  <si>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</si>
  <si>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</si>
  <si>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</si>
  <si>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</si>
  <si>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</si>
  <si>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</si>
  <si>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</si>
  <si>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</si>
  <si>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</si>
  <si>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</si>
  <si>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</si>
  <si>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</si>
  <si>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</si>
  <si>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</si>
  <si>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</si>
  <si>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</si>
  <si>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</si>
  <si>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</si>
  <si>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</si>
  <si>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</si>
  <si>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</si>
  <si>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</si>
  <si>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</si>
  <si>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</si>
  <si>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</si>
  <si>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</si>
  <si>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</si>
  <si>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</si>
  <si>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</si>
  <si>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</si>
  <si>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</si>
  <si>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</si>
  <si>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</si>
  <si>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</si>
  <si>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</si>
  <si>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</si>
  <si>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</si>
  <si>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</si>
  <si>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</si>
  <si>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</si>
  <si>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</si>
  <si>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</si>
  <si>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</si>
  <si>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</si>
  <si>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</si>
  <si>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</si>
  <si>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</si>
  <si>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</si>
  <si>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</si>
  <si>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</si>
  <si>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</si>
  <si>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</si>
  <si>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</si>
  <si>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</si>
  <si>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</si>
  <si>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</si>
  <si>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</si>
  <si>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</si>
  <si>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</si>
  <si>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</si>
  <si>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</si>
  <si>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</si>
  <si>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</si>
  <si>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</si>
  <si>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</si>
  <si>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</si>
  <si>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</si>
  <si>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</si>
  <si>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</si>
  <si>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</si>
  <si>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</si>
  <si>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</si>
  <si>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</si>
  <si>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</si>
  <si>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</si>
  <si>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</si>
  <si>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</si>
  <si>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</si>
  <si>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</si>
  <si>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</si>
  <si>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</si>
  <si>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</si>
  <si>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</si>
  <si>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</si>
  <si>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</si>
  <si>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</si>
  <si>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</si>
  <si>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</si>
  <si>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</si>
  <si>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</si>
  <si>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</si>
  <si>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</si>
  <si>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</si>
  <si>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</si>
  <si>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</si>
  <si>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</si>
  <si>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</si>
  <si>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</si>
  <si>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</si>
  <si>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</si>
  <si>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</si>
  <si>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</si>
  <si>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</si>
  <si>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</si>
  <si>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</si>
  <si>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</si>
  <si>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</si>
  <si>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</si>
  <si>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</si>
  <si>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</si>
  <si>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</si>
  <si>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</si>
  <si>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</si>
  <si>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</si>
  <si>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</si>
  <si>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</si>
  <si>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</si>
  <si>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</si>
  <si>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</si>
  <si>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</si>
  <si>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</si>
  <si>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</si>
  <si>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</si>
  <si>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</si>
  <si>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</si>
  <si>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</si>
  <si>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</si>
  <si>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</si>
  <si>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</si>
  <si>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</si>
  <si>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</si>
  <si>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</si>
  <si>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</si>
  <si>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</si>
  <si>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</si>
  <si>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</si>
  <si>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</si>
  <si>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</si>
  <si>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</si>
  <si>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</si>
  <si>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</si>
  <si>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</si>
  <si>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</si>
  <si>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</si>
  <si>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</si>
  <si>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</si>
  <si>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</si>
  <si>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</si>
  <si>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</si>
  <si>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</si>
  <si>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</si>
  <si>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</si>
  <si>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</si>
  <si>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</si>
  <si>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</si>
  <si>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</si>
  <si>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</si>
  <si>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</si>
  <si>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</si>
  <si>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</si>
  <si>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</si>
  <si>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</si>
  <si>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</si>
  <si>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</si>
  <si>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</si>
  <si>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</si>
  <si>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</si>
  <si>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</si>
  <si>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</si>
  <si>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</si>
  <si>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</si>
  <si>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</si>
  <si>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</si>
  <si>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</si>
  <si>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</si>
  <si>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</si>
  <si>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</si>
  <si>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</si>
  <si>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</si>
  <si>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</si>
  <si>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</si>
  <si>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</si>
  <si>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</si>
  <si>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</si>
  <si>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</si>
  <si>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</si>
  <si>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</si>
  <si>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</si>
  <si>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</si>
  <si>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</si>
  <si>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</si>
  <si>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</si>
  <si>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</si>
  <si>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</si>
  <si>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</si>
  <si>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</si>
  <si>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</si>
  <si>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</si>
  <si>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</si>
  <si>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</si>
  <si>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</si>
  <si>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</si>
  <si>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</si>
  <si>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</si>
  <si>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</si>
  <si>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</si>
  <si>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</si>
  <si>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</si>
  <si>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</si>
  <si>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</si>
  <si>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</si>
  <si>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</si>
  <si>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</si>
  <si>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</si>
  <si>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</si>
  <si>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</si>
  <si>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</si>
  <si>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</si>
  <si>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</si>
  <si>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</si>
  <si>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</si>
  <si>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</si>
  <si>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</si>
  <si>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</si>
  <si>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</si>
  <si>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</si>
  <si>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</si>
  <si>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</si>
  <si>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</si>
  <si>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</si>
  <si>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</si>
  <si>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</si>
  <si>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</si>
  <si>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</si>
  <si>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</si>
  <si>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</si>
  <si>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</si>
  <si>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</si>
  <si>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</si>
  <si>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</si>
  <si>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</si>
  <si>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</si>
  <si>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</si>
  <si>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</si>
  <si>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</si>
  <si>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</si>
  <si>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</si>
  <si>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</si>
  <si>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</si>
  <si>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</si>
  <si>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</si>
  <si>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</si>
  <si>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</si>
  <si>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</si>
  <si>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</si>
  <si>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</si>
  <si>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</si>
  <si>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</si>
  <si>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</si>
  <si>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</si>
  <si>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</si>
  <si>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</si>
  <si>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</si>
  <si>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</si>
  <si>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</si>
  <si>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</si>
  <si>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</si>
  <si>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</si>
  <si>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</si>
  <si>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</si>
  <si>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</si>
  <si>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</si>
  <si>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</si>
  <si>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</si>
  <si>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</si>
  <si>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</si>
  <si>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</si>
  <si>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</si>
  <si>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</si>
  <si>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</si>
  <si>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</si>
  <si>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</si>
  <si>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</si>
  <si>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</si>
  <si>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</si>
  <si>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</si>
  <si>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</si>
  <si>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</si>
  <si>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</si>
  <si>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</si>
  <si>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</si>
  <si>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</si>
  <si>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</si>
  <si>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</si>
  <si>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</si>
  <si>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</si>
  <si>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</si>
  <si>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</si>
  <si>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</si>
  <si>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</si>
  <si>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</si>
  <si>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</si>
  <si>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</si>
  <si>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</si>
  <si>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</si>
  <si>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</si>
  <si>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</si>
  <si>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</si>
  <si>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</si>
  <si>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Is-Swieqi</t>
  </si>
  <si>
    <t>Noel Muscat</t>
  </si>
  <si>
    <t>Clarissa Buhagiar</t>
  </si>
  <si>
    <t xml:space="preserve">Motor Vehicle </t>
  </si>
  <si>
    <t xml:space="preserve">Urban Improvments </t>
  </si>
  <si>
    <t>Street lights, mirrors &amp; playground equip</t>
  </si>
  <si>
    <t>Office F&amp;F</t>
  </si>
  <si>
    <t>New Street signs</t>
  </si>
  <si>
    <t>Office equipment</t>
  </si>
  <si>
    <t xml:space="preserve">Special Programs </t>
  </si>
  <si>
    <t>Assets under Construction</t>
  </si>
  <si>
    <t>Computer Equipment &amp; Software</t>
  </si>
  <si>
    <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</si>
</sst>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9" fontId="1" fillId="2" borderId="5" xfId="0" quotePrefix="1" applyNumberFormat="1" applyFont="1" applyFill="1" applyBorder="1" applyAlignment="1" applyProtection="1">
      <alignment horizontal="center"/>
      <protection locked="0" hidden="1"/>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31" val="28"/>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0</xdr:row>
          <xdr:rowOff>171450</xdr:rowOff>
        </xdr:from>
        <xdr:to>
          <xdr:col>2</xdr:col>
          <xdr:colOff>19050</xdr:colOff>
          <xdr:row>3</xdr:row>
          <xdr:rowOff>1390650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9525</xdr:colOff>
          <xdr:row>3</xdr:row>
          <xdr:rowOff>1771650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2247900</xdr:colOff>
          <xdr:row>0</xdr:row>
          <xdr:rowOff>190500</xdr:rowOff>
        </xdr:from>
        <xdr:to>
          <xdr:col>2</xdr:col>
          <xdr:colOff>38100</xdr:colOff>
          <xdr:row>4</xdr:row>
          <xdr:rowOff>19050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11" Type="http://schemas.openxmlformats.org/officeDocument/2006/relationships/ctrlProp" Target="../ctrlProps/ctrlProp1.xml"/><Relationship Id="rId5" Type="http://schemas.openxmlformats.org/officeDocument/2006/relationships/oleObject" Target="../embeddings/oleObject1.bin"/><Relationship Id="rId10" Type="http://schemas.openxmlformats.org/officeDocument/2006/relationships/image" Target="../media/image4.emf"/><Relationship Id="rId4" Type="http://schemas.openxmlformats.org/officeDocument/2006/relationships/image" Target="../media/image1.png"/><Relationship Id="rId9"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topLeftCell="A5" zoomScale="85" zoomScaleNormal="85"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8"/>
      <c r="B1" s="279"/>
      <c r="C1" s="279"/>
      <c r="D1" s="290"/>
    </row>
    <row r="2" spans="1:4" ht="15" x14ac:dyDescent="0.2">
      <c r="A2" s="280"/>
      <c r="B2" s="305"/>
      <c r="C2" s="149"/>
      <c r="D2" s="282"/>
    </row>
    <row r="3" spans="1:4" x14ac:dyDescent="0.2">
      <c r="A3" s="281"/>
      <c r="B3" s="305"/>
      <c r="D3" s="282"/>
    </row>
    <row r="4" spans="1:4" ht="139.5" customHeight="1" x14ac:dyDescent="0.2">
      <c r="A4" s="283"/>
      <c r="B4" s="305"/>
      <c r="C4" s="292"/>
      <c r="D4" s="282"/>
    </row>
    <row r="5" spans="1:4" ht="27" x14ac:dyDescent="0.2">
      <c r="A5" s="306"/>
      <c r="B5" s="307"/>
      <c r="C5" s="307"/>
      <c r="D5" s="282"/>
    </row>
    <row r="6" spans="1:4" ht="7.5" customHeight="1" x14ac:dyDescent="0.2">
      <c r="A6" s="308"/>
      <c r="B6" s="309"/>
      <c r="C6" s="309"/>
      <c r="D6" s="282"/>
    </row>
    <row r="7" spans="1:4" ht="44.25" customHeight="1" x14ac:dyDescent="0.2">
      <c r="A7" s="302" t="s">
        <v>386</v>
      </c>
      <c r="B7" s="303"/>
      <c r="C7" s="303"/>
      <c r="D7" s="304"/>
    </row>
    <row r="8" spans="1:4" ht="4.5" customHeight="1" x14ac:dyDescent="0.2">
      <c r="A8" s="284"/>
      <c r="B8" s="274"/>
      <c r="C8" s="274"/>
      <c r="D8" s="282"/>
    </row>
    <row r="9" spans="1:4" ht="14.25" customHeight="1" x14ac:dyDescent="0.2">
      <c r="A9" s="284"/>
      <c r="B9" s="274"/>
      <c r="C9" s="274"/>
      <c r="D9" s="282"/>
    </row>
    <row r="10" spans="1:4" ht="30" customHeight="1" x14ac:dyDescent="0.2">
      <c r="A10" s="299" t="s">
        <v>42</v>
      </c>
      <c r="B10" s="300"/>
      <c r="C10" s="300"/>
      <c r="D10" s="301"/>
    </row>
    <row r="11" spans="1:4" ht="118.5" customHeight="1" x14ac:dyDescent="0.2">
      <c r="A11" s="284"/>
      <c r="B11" s="274"/>
      <c r="C11" s="274"/>
      <c r="D11" s="282"/>
    </row>
    <row r="12" spans="1:4" ht="27" customHeight="1" x14ac:dyDescent="0.2">
      <c r="A12" s="310" t="s">
        <v>102</v>
      </c>
      <c r="B12" s="311"/>
      <c r="C12" s="311"/>
      <c r="D12" s="312"/>
    </row>
    <row r="13" spans="1:4" ht="33.75" x14ac:dyDescent="0.2">
      <c r="A13" s="285"/>
      <c r="B13" s="272"/>
      <c r="C13" s="272"/>
      <c r="D13" s="282"/>
    </row>
    <row r="14" spans="1:4" ht="26.25" customHeight="1" x14ac:dyDescent="0.2">
      <c r="A14" s="310" t="s">
        <v>103</v>
      </c>
      <c r="B14" s="311"/>
      <c r="C14" s="311"/>
      <c r="D14" s="312"/>
    </row>
    <row r="15" spans="1:4" ht="3.75" customHeight="1" x14ac:dyDescent="0.2">
      <c r="A15" s="285"/>
      <c r="B15" s="272"/>
      <c r="C15" s="272"/>
      <c r="D15" s="282"/>
    </row>
    <row r="16" spans="1:4" ht="9.75" customHeight="1" x14ac:dyDescent="0.2">
      <c r="A16" s="285"/>
      <c r="B16" s="272"/>
      <c r="C16" s="272"/>
      <c r="D16" s="282"/>
    </row>
    <row r="17" spans="1:4" ht="30" customHeight="1" x14ac:dyDescent="0.2">
      <c r="A17" s="313" t="str">
        <f>VLOOKUP(B45,A46:H81,2,FALSE)</f>
        <v>1st January till End of September 2025 (Quarter 3)</v>
      </c>
      <c r="B17" s="314"/>
      <c r="C17" s="314"/>
      <c r="D17" s="315"/>
    </row>
    <row r="18" spans="1:4" ht="24.75" customHeight="1" x14ac:dyDescent="0.2">
      <c r="A18" s="286"/>
      <c r="B18" s="273"/>
      <c r="C18" s="273"/>
      <c r="D18" s="282"/>
    </row>
    <row r="19" spans="1:4" ht="33.75" customHeight="1" x14ac:dyDescent="0.4">
      <c r="A19" s="287"/>
      <c r="B19" s="195"/>
      <c r="C19" s="1"/>
      <c r="D19" s="282"/>
    </row>
    <row r="20" spans="1:4" x14ac:dyDescent="0.2">
      <c r="A20" s="287"/>
      <c r="B20" s="1"/>
      <c r="C20" s="1"/>
      <c r="D20" s="282"/>
    </row>
    <row r="21" spans="1:4" x14ac:dyDescent="0.2">
      <c r="A21" s="287"/>
      <c r="B21" s="1"/>
      <c r="C21" s="1"/>
      <c r="D21" s="282"/>
    </row>
    <row r="22" spans="1:4" x14ac:dyDescent="0.2">
      <c r="A22" s="287"/>
      <c r="B22" s="1"/>
      <c r="C22" s="1"/>
      <c r="D22" s="282"/>
    </row>
    <row r="23" spans="1:4" x14ac:dyDescent="0.2">
      <c r="A23" s="287"/>
      <c r="B23" s="1"/>
      <c r="C23" s="1"/>
      <c r="D23" s="282"/>
    </row>
    <row r="24" spans="1:4" x14ac:dyDescent="0.2">
      <c r="A24" s="287"/>
      <c r="B24" s="1"/>
      <c r="C24" s="1"/>
      <c r="D24" s="282"/>
    </row>
    <row r="25" spans="1:4" x14ac:dyDescent="0.2">
      <c r="A25" s="287"/>
      <c r="B25" s="1"/>
      <c r="C25" s="1"/>
      <c r="D25" s="282"/>
    </row>
    <row r="26" spans="1:4" x14ac:dyDescent="0.2">
      <c r="A26" s="287"/>
      <c r="B26" s="1"/>
      <c r="C26" s="1"/>
      <c r="D26" s="282"/>
    </row>
    <row r="27" spans="1:4" x14ac:dyDescent="0.2">
      <c r="A27" s="287"/>
      <c r="B27" s="1"/>
      <c r="C27" s="1"/>
      <c r="D27" s="282"/>
    </row>
    <row r="28" spans="1:4" x14ac:dyDescent="0.2">
      <c r="A28" s="287"/>
      <c r="B28" s="1"/>
      <c r="C28" s="1"/>
      <c r="D28" s="282"/>
    </row>
    <row r="29" spans="1:4" ht="29.25" customHeight="1" x14ac:dyDescent="0.2">
      <c r="A29" s="287"/>
      <c r="B29" s="1"/>
      <c r="C29" s="1"/>
      <c r="D29" s="282"/>
    </row>
    <row r="30" spans="1:4" ht="24" customHeight="1" thickBot="1" x14ac:dyDescent="0.25">
      <c r="A30" s="288"/>
      <c r="B30" s="289"/>
      <c r="C30" s="289"/>
      <c r="D30" s="291"/>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3"/>
    </row>
    <row r="35" spans="1:10" ht="15" x14ac:dyDescent="0.2">
      <c r="A35" s="2"/>
      <c r="B35" s="2"/>
      <c r="C35" s="2"/>
    </row>
    <row r="36" spans="1:10" ht="20.25" customHeight="1" x14ac:dyDescent="0.3">
      <c r="A36" s="298" t="s">
        <v>313</v>
      </c>
      <c r="B36" s="298"/>
      <c r="C36" s="298"/>
      <c r="D36" s="294" t="s">
        <v>317</v>
      </c>
    </row>
    <row r="37" spans="1:10" ht="20.25" customHeight="1" x14ac:dyDescent="0.3">
      <c r="A37" s="298" t="s">
        <v>104</v>
      </c>
      <c r="B37" s="298"/>
      <c r="C37" s="298"/>
      <c r="D37" s="294" t="s">
        <v>318</v>
      </c>
    </row>
    <row r="38" spans="1:10" ht="20.25" customHeight="1" x14ac:dyDescent="0.3">
      <c r="A38" s="298" t="s">
        <v>309</v>
      </c>
      <c r="B38" s="298" t="s">
        <v>1</v>
      </c>
      <c r="C38" s="298"/>
      <c r="D38" s="294" t="s">
        <v>319</v>
      </c>
    </row>
    <row r="39" spans="1:10" ht="20.25" customHeight="1" x14ac:dyDescent="0.3">
      <c r="A39" s="298" t="s">
        <v>105</v>
      </c>
      <c r="B39" s="298"/>
      <c r="C39" s="298"/>
      <c r="D39" s="294" t="s">
        <v>320</v>
      </c>
    </row>
    <row r="40" spans="1:10" ht="20.25" customHeight="1" x14ac:dyDescent="0.3">
      <c r="A40" s="298" t="s">
        <v>314</v>
      </c>
      <c r="B40" s="298"/>
      <c r="C40" s="298"/>
      <c r="D40" s="294" t="s">
        <v>321</v>
      </c>
    </row>
    <row r="41" spans="1:10" ht="20.25" customHeight="1" x14ac:dyDescent="0.3">
      <c r="A41" s="271" t="s">
        <v>315</v>
      </c>
      <c r="B41" s="271"/>
      <c r="C41" s="271"/>
      <c r="D41" s="294" t="s">
        <v>322</v>
      </c>
    </row>
    <row r="42" spans="1:10" ht="20.25" customHeight="1" x14ac:dyDescent="0.3">
      <c r="A42" s="271" t="s">
        <v>316</v>
      </c>
      <c r="B42" s="271"/>
      <c r="C42" s="271"/>
      <c r="D42" s="294" t="s">
        <v>323</v>
      </c>
    </row>
    <row r="43" spans="1:10" ht="20.25" customHeight="1" x14ac:dyDescent="0.3">
      <c r="A43" s="271" t="s">
        <v>44</v>
      </c>
      <c r="B43" s="271"/>
      <c r="C43" s="271"/>
      <c r="D43" s="294" t="s">
        <v>324</v>
      </c>
    </row>
    <row r="44" spans="1:10" s="3" customFormat="1" hidden="1" x14ac:dyDescent="0.2">
      <c r="B44" s="144" t="str">
        <f>A17</f>
        <v>1st January till End of September 2025 (Quarter 3)</v>
      </c>
      <c r="C44" s="144"/>
    </row>
    <row r="45" spans="1:10" s="3" customFormat="1" hidden="1" x14ac:dyDescent="0.2">
      <c r="B45" s="145">
        <v>31</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6" t="s">
        <v>350</v>
      </c>
      <c r="D70" s="296" t="s">
        <v>374</v>
      </c>
      <c r="H70" s="146">
        <v>2024</v>
      </c>
      <c r="I70" s="146">
        <v>2024</v>
      </c>
      <c r="J70" s="296" t="s">
        <v>362</v>
      </c>
    </row>
    <row r="71" spans="1:10" s="146" customFormat="1" hidden="1" x14ac:dyDescent="0.2">
      <c r="A71" s="146">
        <v>26</v>
      </c>
      <c r="B71" s="296" t="s">
        <v>351</v>
      </c>
      <c r="D71" s="296" t="s">
        <v>375</v>
      </c>
      <c r="H71" s="146">
        <v>2024</v>
      </c>
      <c r="I71" s="146">
        <v>2024</v>
      </c>
      <c r="J71" s="296" t="s">
        <v>363</v>
      </c>
    </row>
    <row r="72" spans="1:10" s="146" customFormat="1" hidden="1" x14ac:dyDescent="0.2">
      <c r="A72" s="146">
        <v>27</v>
      </c>
      <c r="B72" s="296" t="s">
        <v>352</v>
      </c>
      <c r="D72" s="296" t="s">
        <v>376</v>
      </c>
      <c r="H72" s="146">
        <v>2024</v>
      </c>
      <c r="I72" s="146">
        <v>2024</v>
      </c>
      <c r="J72" s="296" t="s">
        <v>364</v>
      </c>
    </row>
    <row r="73" spans="1:10" s="146" customFormat="1" hidden="1" x14ac:dyDescent="0.2">
      <c r="A73" s="146">
        <v>28</v>
      </c>
      <c r="B73" s="296" t="s">
        <v>353</v>
      </c>
      <c r="D73" s="296" t="s">
        <v>377</v>
      </c>
      <c r="H73" s="146">
        <v>2024</v>
      </c>
      <c r="I73" s="146">
        <v>2024</v>
      </c>
      <c r="J73" s="296" t="s">
        <v>365</v>
      </c>
    </row>
    <row r="74" spans="1:10" s="146" customFormat="1" hidden="1" x14ac:dyDescent="0.2">
      <c r="A74" s="146">
        <v>29</v>
      </c>
      <c r="B74" s="296" t="s">
        <v>354</v>
      </c>
      <c r="D74" s="296" t="s">
        <v>378</v>
      </c>
      <c r="H74" s="146">
        <v>2025</v>
      </c>
      <c r="I74" s="146">
        <v>2025</v>
      </c>
      <c r="J74" s="296" t="s">
        <v>366</v>
      </c>
    </row>
    <row r="75" spans="1:10" s="146" customFormat="1" hidden="1" x14ac:dyDescent="0.2">
      <c r="A75" s="146">
        <v>30</v>
      </c>
      <c r="B75" s="296" t="s">
        <v>355</v>
      </c>
      <c r="D75" s="296" t="s">
        <v>379</v>
      </c>
      <c r="H75" s="146">
        <v>2025</v>
      </c>
      <c r="I75" s="146">
        <v>2025</v>
      </c>
      <c r="J75" s="296" t="s">
        <v>372</v>
      </c>
    </row>
    <row r="76" spans="1:10" s="146" customFormat="1" hidden="1" x14ac:dyDescent="0.2">
      <c r="A76" s="146">
        <v>31</v>
      </c>
      <c r="B76" s="296" t="s">
        <v>356</v>
      </c>
      <c r="D76" s="296" t="s">
        <v>380</v>
      </c>
      <c r="H76" s="146">
        <v>2025</v>
      </c>
      <c r="I76" s="146">
        <v>2025</v>
      </c>
      <c r="J76" s="296" t="s">
        <v>373</v>
      </c>
    </row>
    <row r="77" spans="1:10" s="146" customFormat="1" hidden="1" x14ac:dyDescent="0.2">
      <c r="A77" s="146">
        <v>32</v>
      </c>
      <c r="B77" s="296" t="s">
        <v>357</v>
      </c>
      <c r="D77" s="296" t="s">
        <v>381</v>
      </c>
      <c r="H77" s="146">
        <v>2025</v>
      </c>
      <c r="I77" s="146">
        <v>2025</v>
      </c>
      <c r="J77" s="296" t="s">
        <v>367</v>
      </c>
    </row>
    <row r="78" spans="1:10" s="146" customFormat="1" hidden="1" x14ac:dyDescent="0.2">
      <c r="A78" s="146">
        <v>33</v>
      </c>
      <c r="B78" s="296" t="s">
        <v>358</v>
      </c>
      <c r="D78" s="296" t="s">
        <v>382</v>
      </c>
      <c r="H78" s="146">
        <v>2026</v>
      </c>
      <c r="I78" s="146">
        <v>2026</v>
      </c>
      <c r="J78" s="296" t="s">
        <v>368</v>
      </c>
    </row>
    <row r="79" spans="1:10" s="146" customFormat="1" hidden="1" x14ac:dyDescent="0.2">
      <c r="A79" s="146">
        <v>34</v>
      </c>
      <c r="B79" s="296" t="s">
        <v>359</v>
      </c>
      <c r="D79" s="296" t="s">
        <v>383</v>
      </c>
      <c r="H79" s="146">
        <v>2026</v>
      </c>
      <c r="I79" s="146">
        <v>2026</v>
      </c>
      <c r="J79" s="296" t="s">
        <v>369</v>
      </c>
    </row>
    <row r="80" spans="1:10" s="146" customFormat="1" hidden="1" x14ac:dyDescent="0.2">
      <c r="A80" s="146">
        <v>35</v>
      </c>
      <c r="B80" s="296" t="s">
        <v>360</v>
      </c>
      <c r="D80" s="296" t="s">
        <v>384</v>
      </c>
      <c r="H80" s="146">
        <v>2026</v>
      </c>
      <c r="I80" s="146">
        <v>2026</v>
      </c>
      <c r="J80" s="296" t="s">
        <v>370</v>
      </c>
    </row>
    <row r="81" spans="1:10" s="146" customFormat="1" hidden="1" x14ac:dyDescent="0.2">
      <c r="A81" s="146">
        <v>36</v>
      </c>
      <c r="B81" s="296" t="s">
        <v>361</v>
      </c>
      <c r="D81" s="296" t="s">
        <v>385</v>
      </c>
      <c r="H81" s="146">
        <v>2026</v>
      </c>
      <c r="I81" s="146">
        <v>2026</v>
      </c>
      <c r="J81" s="296" t="s">
        <v>371</v>
      </c>
    </row>
    <row r="82" spans="1:10" s="141" customFormat="1" x14ac:dyDescent="0.2"/>
    <row r="83" spans="1:10" s="141" customFormat="1" x14ac:dyDescent="0.2"/>
    <row r="84" spans="1:10" s="141" customFormat="1" x14ac:dyDescent="0.2"/>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2324100</xdr:colOff>
                <xdr:row>0</xdr:row>
                <xdr:rowOff>171450</xdr:rowOff>
              </from>
              <to>
                <xdr:col>2</xdr:col>
                <xdr:colOff>19050</xdr:colOff>
                <xdr:row>3</xdr:row>
                <xdr:rowOff>1390650</xdr:rowOff>
              </to>
            </anchor>
          </objectPr>
        </oleObject>
      </mc:Choice>
      <mc:Fallback>
        <oleObject progId="Paint.Picture" shapeId="4104" r:id="rId5"/>
      </mc:Fallback>
    </mc:AlternateContent>
    <mc:AlternateContent xmlns:mc="http://schemas.openxmlformats.org/markup-compatibility/2006">
      <mc:Choice Requires="x14">
        <oleObject progId="Paint.Picture" shapeId="4105" r:id="rId7">
          <objectPr defaultSize="0" autoPict="0" r:id="rId8">
            <anchor moveWithCells="1">
              <from>
                <xdr:col>0</xdr:col>
                <xdr:colOff>2228850</xdr:colOff>
                <xdr:row>0</xdr:row>
                <xdr:rowOff>171450</xdr:rowOff>
              </from>
              <to>
                <xdr:col>2</xdr:col>
                <xdr:colOff>9525</xdr:colOff>
                <xdr:row>3</xdr:row>
                <xdr:rowOff>1771650</xdr:rowOff>
              </to>
            </anchor>
          </objectPr>
        </oleObject>
      </mc:Choice>
      <mc:Fallback>
        <oleObject progId="Paint.Picture" shapeId="4105" r:id="rId7"/>
      </mc:Fallback>
    </mc:AlternateContent>
    <mc:AlternateContent xmlns:mc="http://schemas.openxmlformats.org/markup-compatibility/2006">
      <mc:Choice Requires="x14">
        <oleObject progId="Paint.Picture" shapeId="4106" r:id="rId9">
          <objectPr defaultSize="0" autoPict="0" r:id="rId10">
            <anchor moveWithCells="1">
              <from>
                <xdr:col>0</xdr:col>
                <xdr:colOff>2247900</xdr:colOff>
                <xdr:row>0</xdr:row>
                <xdr:rowOff>190500</xdr:rowOff>
              </from>
              <to>
                <xdr:col>2</xdr:col>
                <xdr:colOff>38100</xdr:colOff>
                <xdr:row>4</xdr:row>
                <xdr:rowOff>19050</xdr:rowOff>
              </to>
            </anchor>
          </objectPr>
        </oleObject>
      </mc:Choice>
      <mc:Fallback>
        <oleObject progId="Paint.Picture" shapeId="4106" r:id="rId9"/>
      </mc:Fallback>
    </mc:AlternateContent>
  </oleObjects>
  <mc:AlternateContent xmlns:mc="http://schemas.openxmlformats.org/markup-compatibility/2006">
    <mc:Choice Requires="x14">
      <controls>
        <mc:AlternateContent xmlns:mc="http://schemas.openxmlformats.org/markup-compatibility/2006">
          <mc:Choice Requires="x14">
            <control shapeId="4100" r:id="rId11"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opLeftCell="A22" zoomScaleNormal="100" workbookViewId="0">
      <selection activeCell="D58" sqref="D58"/>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4" customFormat="1" ht="18.75" x14ac:dyDescent="0.4">
      <c r="A1" s="215" t="str">
        <f>'Cover &amp; Table of Contents'!A7:C7 &amp; " " &amp; 'Cover &amp; Table of Contents'!A10:C10</f>
        <v>Is-Swieqi Local Council</v>
      </c>
      <c r="B1" s="203"/>
      <c r="C1" s="203"/>
      <c r="F1" s="216" t="s">
        <v>106</v>
      </c>
    </row>
    <row r="2" spans="1:6" s="204" customFormat="1" ht="18.75" x14ac:dyDescent="0.4">
      <c r="A2" s="205"/>
      <c r="B2" s="206"/>
      <c r="C2" s="205"/>
      <c r="D2" s="207"/>
      <c r="E2" s="205"/>
      <c r="F2" s="217" t="str">
        <f>'Cover &amp; Table of Contents'!B44</f>
        <v>1st January till End of September 2025 (Quarter 3)</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02" t="s">
        <v>387</v>
      </c>
      <c r="C58" s="199"/>
      <c r="D58" s="202" t="s">
        <v>388</v>
      </c>
      <c r="E58"/>
      <c r="G58" s="276"/>
      <c r="H58" s="277" t="s">
        <v>312</v>
      </c>
    </row>
    <row r="59" spans="1:8" s="198" customFormat="1" ht="15.75" x14ac:dyDescent="0.25">
      <c r="B59" s="218" t="s">
        <v>76</v>
      </c>
      <c r="D59" s="219"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110" activePane="bottomRight" state="frozenSplit"/>
      <selection pane="topRight" activeCell="J1" sqref="J1"/>
      <selection pane="bottomLeft" activeCell="A18" sqref="A18"/>
      <selection pane="bottomRight" activeCell="G96" sqref="G96"/>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4" customFormat="1" ht="15" x14ac:dyDescent="0.3">
      <c r="A1" s="210" t="str">
        <f>'Cover &amp; Table of Contents'!A7:C7 &amp; " " &amp; 'Cover &amp; Table of Contents'!A10:C10</f>
        <v>Is-Swieqi Local Council</v>
      </c>
      <c r="B1" s="208"/>
      <c r="C1" s="211"/>
      <c r="D1" s="211"/>
      <c r="L1" s="212"/>
      <c r="N1" s="212" t="str">
        <f>Overview!F1</f>
        <v>Quarterly Financial Report</v>
      </c>
    </row>
    <row r="2" spans="1:21" s="204" customFormat="1" ht="15" x14ac:dyDescent="0.3">
      <c r="A2" s="205"/>
      <c r="B2" s="209"/>
      <c r="C2" s="213"/>
      <c r="D2" s="205"/>
      <c r="E2" s="214"/>
      <c r="F2" s="205"/>
      <c r="G2" s="205"/>
      <c r="H2" s="205"/>
      <c r="I2" s="205"/>
      <c r="J2" s="205"/>
      <c r="K2" s="205"/>
      <c r="L2" s="214"/>
      <c r="M2" s="205"/>
      <c r="N2" s="214" t="str">
        <f>Overview!F2</f>
        <v>1st January till End of September 2025 (Quarter 3)</v>
      </c>
    </row>
    <row r="4" spans="1:21" s="177" customFormat="1" ht="18" x14ac:dyDescent="0.25">
      <c r="A4" s="158"/>
      <c r="B4" s="176"/>
      <c r="C4" s="317" t="str">
        <f>'Cover &amp; Table of Contents'!A37</f>
        <v xml:space="preserve">Statement of Income and Expenditure  </v>
      </c>
      <c r="D4" s="317"/>
      <c r="E4" s="317"/>
      <c r="F4" s="317"/>
      <c r="G4" s="317"/>
      <c r="H4" s="317"/>
      <c r="I4" s="317"/>
      <c r="J4" s="317"/>
      <c r="K4" s="317"/>
      <c r="L4" s="317"/>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18" t="str">
        <f>'Cover &amp; Table of Contents'!B44</f>
        <v>1st January till End of September 2025 (Quarter 3)</v>
      </c>
      <c r="D6" s="318"/>
      <c r="E6" s="318"/>
      <c r="F6" s="318"/>
      <c r="G6" s="318"/>
      <c r="H6" s="318"/>
      <c r="I6" s="318"/>
      <c r="J6" s="318"/>
      <c r="K6" s="318"/>
      <c r="L6" s="318"/>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Contents'!A46:L81,9,FALSE)</f>
        <v>2025</v>
      </c>
      <c r="K9" s="194"/>
      <c r="L9" s="193" t="s">
        <v>262</v>
      </c>
      <c r="M9" s="194"/>
      <c r="N9" s="193">
        <f>J9</f>
        <v>2025</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61">
        <f>G137</f>
        <v>586167</v>
      </c>
      <c r="H14" s="156"/>
      <c r="I14" s="156"/>
      <c r="J14" s="261">
        <f>J137</f>
        <v>780435</v>
      </c>
      <c r="K14" s="152"/>
      <c r="L14" s="261">
        <f>L137</f>
        <v>0</v>
      </c>
      <c r="M14" s="152"/>
      <c r="N14" s="261">
        <f>N137</f>
        <v>780435</v>
      </c>
    </row>
    <row r="15" spans="1:21" x14ac:dyDescent="0.25">
      <c r="C15" s="67" t="s">
        <v>39</v>
      </c>
      <c r="D15" s="34"/>
      <c r="E15" s="34"/>
      <c r="F15" s="34"/>
      <c r="G15" s="262">
        <f>G142</f>
        <v>45805</v>
      </c>
      <c r="H15" s="156"/>
      <c r="I15" s="156"/>
      <c r="J15" s="262">
        <f>J142</f>
        <v>55000</v>
      </c>
      <c r="K15" s="152"/>
      <c r="L15" s="262">
        <f>L142</f>
        <v>0</v>
      </c>
      <c r="M15" s="152"/>
      <c r="N15" s="262">
        <f>N142</f>
        <v>55000</v>
      </c>
      <c r="Q15" s="320"/>
      <c r="R15" s="320"/>
      <c r="S15" s="320"/>
      <c r="T15" s="320"/>
      <c r="U15" s="320"/>
    </row>
    <row r="16" spans="1:21" x14ac:dyDescent="0.25">
      <c r="C16" s="67" t="s">
        <v>40</v>
      </c>
      <c r="D16" s="34"/>
      <c r="E16" s="34"/>
      <c r="F16" s="34"/>
      <c r="G16" s="262">
        <f>G147</f>
        <v>4135</v>
      </c>
      <c r="H16" s="156"/>
      <c r="I16" s="156"/>
      <c r="J16" s="262">
        <f>J147</f>
        <v>5800</v>
      </c>
      <c r="K16" s="152"/>
      <c r="L16" s="262">
        <f>L147</f>
        <v>0</v>
      </c>
      <c r="M16" s="152"/>
      <c r="N16" s="262">
        <f>N147</f>
        <v>5800</v>
      </c>
    </row>
    <row r="17" spans="1:14" x14ac:dyDescent="0.25">
      <c r="C17" s="67" t="s">
        <v>41</v>
      </c>
      <c r="D17" s="34"/>
      <c r="E17" s="34"/>
      <c r="F17" s="34"/>
      <c r="G17" s="262">
        <f>G152</f>
        <v>13</v>
      </c>
      <c r="H17" s="156"/>
      <c r="I17" s="156"/>
      <c r="J17" s="262">
        <f>J152</f>
        <v>75</v>
      </c>
      <c r="K17" s="152"/>
      <c r="L17" s="262">
        <f>L152</f>
        <v>0</v>
      </c>
      <c r="M17" s="152"/>
      <c r="N17" s="262">
        <f>N152</f>
        <v>75</v>
      </c>
    </row>
    <row r="18" spans="1:14" x14ac:dyDescent="0.25">
      <c r="C18" s="67" t="s">
        <v>90</v>
      </c>
      <c r="D18" s="34"/>
      <c r="E18" s="34"/>
      <c r="F18" s="34"/>
      <c r="G18" s="262">
        <f>G162</f>
        <v>43532</v>
      </c>
      <c r="H18" s="156"/>
      <c r="I18" s="156"/>
      <c r="J18" s="262">
        <f>J162</f>
        <v>11000</v>
      </c>
      <c r="K18" s="152"/>
      <c r="L18" s="262">
        <f>L162</f>
        <v>0</v>
      </c>
      <c r="M18" s="152"/>
      <c r="N18" s="262">
        <f>N162</f>
        <v>11000</v>
      </c>
    </row>
    <row r="19" spans="1:14" x14ac:dyDescent="0.25">
      <c r="C19" s="139" t="s">
        <v>65</v>
      </c>
      <c r="D19" s="40"/>
      <c r="E19" s="40"/>
      <c r="F19" s="40"/>
      <c r="G19" s="225">
        <f>SUM(G14:G18)</f>
        <v>679652</v>
      </c>
      <c r="H19" s="157"/>
      <c r="I19" s="157"/>
      <c r="J19" s="225">
        <f>SUM(J14:J18)</f>
        <v>852310</v>
      </c>
      <c r="K19" s="152"/>
      <c r="L19" s="225">
        <f>SUM(L14:L18)</f>
        <v>0</v>
      </c>
      <c r="M19" s="152"/>
      <c r="N19" s="225">
        <f>SUM(N14:N18)</f>
        <v>852310</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61">
        <f>G179</f>
        <v>153371</v>
      </c>
      <c r="H23" s="156"/>
      <c r="I23" s="156"/>
      <c r="J23" s="261">
        <f>J179</f>
        <v>170169</v>
      </c>
      <c r="K23" s="152"/>
      <c r="L23" s="261">
        <f>L179</f>
        <v>0</v>
      </c>
      <c r="M23" s="152"/>
      <c r="N23" s="261">
        <f>N179</f>
        <v>170169</v>
      </c>
    </row>
    <row r="24" spans="1:14" x14ac:dyDescent="0.25">
      <c r="C24" s="67" t="s">
        <v>92</v>
      </c>
      <c r="D24" s="34"/>
      <c r="E24" s="34"/>
      <c r="F24" s="34"/>
      <c r="G24" s="262">
        <f>G218</f>
        <v>387201</v>
      </c>
      <c r="H24" s="156"/>
      <c r="I24" s="156"/>
      <c r="J24" s="262">
        <f>J218</f>
        <v>549683</v>
      </c>
      <c r="K24" s="152"/>
      <c r="L24" s="262">
        <f>L218</f>
        <v>0</v>
      </c>
      <c r="M24" s="152"/>
      <c r="N24" s="262">
        <f>N218</f>
        <v>549683</v>
      </c>
    </row>
    <row r="25" spans="1:14" x14ac:dyDescent="0.25">
      <c r="C25" s="67" t="s">
        <v>93</v>
      </c>
      <c r="D25" s="34"/>
      <c r="E25" s="34"/>
      <c r="F25" s="34"/>
      <c r="G25" s="262">
        <f>G235</f>
        <v>61081</v>
      </c>
      <c r="H25" s="156"/>
      <c r="I25" s="156"/>
      <c r="J25" s="262">
        <f>J235</f>
        <v>77100</v>
      </c>
      <c r="K25" s="152"/>
      <c r="L25" s="262">
        <f>L235</f>
        <v>0</v>
      </c>
      <c r="M25" s="152"/>
      <c r="N25" s="262">
        <f>N235</f>
        <v>77100</v>
      </c>
    </row>
    <row r="26" spans="1:14" x14ac:dyDescent="0.25">
      <c r="C26" s="67" t="s">
        <v>94</v>
      </c>
      <c r="D26" s="34"/>
      <c r="E26" s="34"/>
      <c r="F26" s="34"/>
      <c r="G26" s="262">
        <f>G240</f>
        <v>0</v>
      </c>
      <c r="H26" s="156"/>
      <c r="I26" s="156"/>
      <c r="J26" s="262">
        <f>J240</f>
        <v>0</v>
      </c>
      <c r="K26" s="152"/>
      <c r="L26" s="262">
        <f>L240</f>
        <v>0</v>
      </c>
      <c r="M26" s="152"/>
      <c r="N26" s="262">
        <f>N240</f>
        <v>0</v>
      </c>
    </row>
    <row r="27" spans="1:14" x14ac:dyDescent="0.25">
      <c r="C27" s="67" t="s">
        <v>95</v>
      </c>
      <c r="D27" s="34"/>
      <c r="E27" s="34"/>
      <c r="F27" s="34"/>
      <c r="G27" s="260">
        <f>G256</f>
        <v>49746.75</v>
      </c>
      <c r="H27" s="156"/>
      <c r="I27" s="156"/>
      <c r="J27" s="260">
        <f>J256</f>
        <v>54211</v>
      </c>
      <c r="K27" s="152"/>
      <c r="L27" s="260">
        <f>L256</f>
        <v>0</v>
      </c>
      <c r="M27" s="152"/>
      <c r="N27" s="260">
        <f>N256</f>
        <v>54211</v>
      </c>
    </row>
    <row r="28" spans="1:14" x14ac:dyDescent="0.25">
      <c r="C28" s="73" t="s">
        <v>65</v>
      </c>
      <c r="D28" s="40"/>
      <c r="E28" s="40"/>
      <c r="F28" s="40"/>
      <c r="G28" s="265">
        <f>SUM(G23:G27)</f>
        <v>651399.75</v>
      </c>
      <c r="H28" s="157"/>
      <c r="I28" s="157"/>
      <c r="J28" s="265">
        <f>SUM(J23:J27)</f>
        <v>851163</v>
      </c>
      <c r="K28" s="152"/>
      <c r="L28" s="265">
        <f>SUM(L23:L27)</f>
        <v>0</v>
      </c>
      <c r="M28" s="152"/>
      <c r="N28" s="265">
        <f>SUM(N23:N27)</f>
        <v>851163</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4">
        <f>G19-G28</f>
        <v>28252.25</v>
      </c>
      <c r="H30" s="157"/>
      <c r="I30" s="157"/>
      <c r="J30" s="264">
        <f>J19-J28</f>
        <v>1147</v>
      </c>
      <c r="K30" s="153"/>
      <c r="L30" s="264">
        <f>L19-L28</f>
        <v>0</v>
      </c>
      <c r="M30" s="153"/>
      <c r="N30" s="264">
        <f>N19-N28</f>
        <v>1147</v>
      </c>
    </row>
    <row r="33" spans="1:14" s="60" customFormat="1" ht="20.25" x14ac:dyDescent="0.3">
      <c r="A33" s="57"/>
      <c r="B33" s="131"/>
      <c r="C33" s="319" t="str">
        <f>VLOOKUP('Cover &amp; Table of Contents'!B45,'Cover &amp; Table of Contents'!A46:H81,4,FALSE)</f>
        <v>Statement of Financial Position as at end of September 2025 (Quarter 3)</v>
      </c>
      <c r="D33" s="319"/>
      <c r="E33" s="319"/>
      <c r="F33" s="319"/>
      <c r="G33" s="319"/>
      <c r="H33" s="319"/>
      <c r="I33" s="319"/>
      <c r="J33" s="319"/>
      <c r="K33" s="319"/>
      <c r="L33" s="319"/>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2025</v>
      </c>
      <c r="K36" s="191"/>
      <c r="L36" s="189" t="str">
        <f>L9</f>
        <v>the Period</v>
      </c>
      <c r="M36" s="191"/>
      <c r="N36" s="192">
        <f>N9</f>
        <v>2025</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6">
        <f>'Depreciation Shedule'!P28</f>
        <v>485987.25</v>
      </c>
      <c r="H41" s="168"/>
      <c r="I41" s="168"/>
      <c r="J41" s="267">
        <v>356821</v>
      </c>
      <c r="K41" s="268"/>
      <c r="L41" s="267"/>
      <c r="M41" s="268"/>
      <c r="N41" s="269">
        <f>J41-L41</f>
        <v>356821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61">
        <f>G264</f>
        <v>0</v>
      </c>
      <c r="H44" s="168"/>
      <c r="I44" s="168"/>
      <c r="J44" s="261">
        <f>J264</f>
        <v>0</v>
      </c>
      <c r="K44" s="161"/>
      <c r="L44" s="261">
        <f>L264</f>
        <v>0</v>
      </c>
      <c r="M44" s="161"/>
      <c r="N44" s="261">
        <f>J44-L44</f>
        <v>0</v>
      </c>
    </row>
    <row r="45" spans="1:14" x14ac:dyDescent="0.25">
      <c r="C45" s="67" t="s">
        <v>98</v>
      </c>
      <c r="D45" s="34"/>
      <c r="E45" s="34"/>
      <c r="F45" s="34"/>
      <c r="G45" s="262">
        <f>G272</f>
        <v>351200</v>
      </c>
      <c r="H45" s="168"/>
      <c r="I45" s="168"/>
      <c r="J45" s="262">
        <f>J272</f>
        <v>65000</v>
      </c>
      <c r="K45" s="161"/>
      <c r="L45" s="262">
        <f>L272</f>
        <v>0</v>
      </c>
      <c r="M45" s="161"/>
      <c r="N45" s="262">
        <f t="shared" ref="N45:N46" si="0">J45-L45</f>
        <v>65000</v>
      </c>
    </row>
    <row r="46" spans="1:14" x14ac:dyDescent="0.25">
      <c r="C46" s="67" t="s">
        <v>99</v>
      </c>
      <c r="D46" s="34"/>
      <c r="E46" s="34"/>
      <c r="F46" s="34"/>
      <c r="G46" s="260">
        <f>G276</f>
        <v>294017</v>
      </c>
      <c r="H46" s="168"/>
      <c r="I46" s="168"/>
      <c r="J46" s="260">
        <f>J276</f>
        <v>405253</v>
      </c>
      <c r="K46" s="161"/>
      <c r="L46" s="260">
        <f>L276</f>
        <v>0</v>
      </c>
      <c r="M46" s="161"/>
      <c r="N46" s="260">
        <f t="shared" si="0"/>
        <v>405253</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4">
        <f>SUM(G44:G46)</f>
        <v>645217</v>
      </c>
      <c r="H48" s="171"/>
      <c r="I48" s="171"/>
      <c r="J48" s="264">
        <f>SUM(J44:J46)</f>
        <v>470253</v>
      </c>
      <c r="K48" s="161"/>
      <c r="L48" s="264">
        <f>SUM(L44:L46)</f>
        <v>0</v>
      </c>
      <c r="M48" s="161"/>
      <c r="N48" s="264">
        <f>J48-L48</f>
        <v>470253</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4">
        <f>G284</f>
        <v>568437</v>
      </c>
      <c r="H51" s="168"/>
      <c r="I51" s="168"/>
      <c r="J51" s="254">
        <f>J284</f>
        <v>305769</v>
      </c>
      <c r="K51" s="161"/>
      <c r="L51" s="254">
        <f>L284</f>
        <v>0</v>
      </c>
      <c r="M51" s="161"/>
      <c r="N51" s="254">
        <f>N284</f>
        <v>305769</v>
      </c>
    </row>
    <row r="52" spans="3:16" ht="0.75" customHeight="1" x14ac:dyDescent="0.25">
      <c r="C52" s="67"/>
      <c r="D52" s="36"/>
      <c r="E52" s="36"/>
      <c r="F52" s="34"/>
      <c r="G52" s="260"/>
      <c r="H52" s="172"/>
      <c r="I52" s="172"/>
      <c r="J52" s="260"/>
      <c r="K52" s="161"/>
      <c r="L52" s="260"/>
      <c r="M52" s="161"/>
      <c r="N52" s="260"/>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4">
        <f>SUM(G51:G52)</f>
        <v>568437</v>
      </c>
      <c r="H54" s="171"/>
      <c r="I54" s="171"/>
      <c r="J54" s="264">
        <f>SUM(J51:J52)</f>
        <v>305769</v>
      </c>
      <c r="K54" s="161"/>
      <c r="L54" s="264">
        <f>SUM(L51:L52)</f>
        <v>0</v>
      </c>
      <c r="M54" s="161"/>
      <c r="N54" s="264">
        <f>J54-L54</f>
        <v>305769</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4">
        <f>G48-G54</f>
        <v>76780</v>
      </c>
      <c r="H56" s="168"/>
      <c r="I56" s="168"/>
      <c r="J56" s="254">
        <f>J48-J54</f>
        <v>164484</v>
      </c>
      <c r="K56" s="161"/>
      <c r="L56" s="254">
        <f>L48-L54</f>
        <v>0</v>
      </c>
      <c r="M56" s="161"/>
      <c r="N56" s="254">
        <f>J56-L56</f>
        <v>164484</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4">
        <f>G289</f>
        <v>0</v>
      </c>
      <c r="H58" s="172"/>
      <c r="I58" s="172"/>
      <c r="J58" s="254">
        <f>J289</f>
        <v>0</v>
      </c>
      <c r="K58" s="161"/>
      <c r="L58" s="254">
        <f>L289</f>
        <v>0</v>
      </c>
      <c r="M58" s="161"/>
      <c r="N58" s="254">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4">
        <f>G41+G56-G58</f>
        <v>562767.25</v>
      </c>
      <c r="H60" s="171"/>
      <c r="I60" s="171"/>
      <c r="J60" s="264">
        <f>J41+J56-J58</f>
        <v>521305</v>
      </c>
      <c r="K60" s="171"/>
      <c r="L60" s="264">
        <f>L41+L56-L58</f>
        <v>0</v>
      </c>
      <c r="M60" s="171"/>
      <c r="N60" s="264">
        <f>J60-L60</f>
        <v>521305</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3">
        <v>562767</v>
      </c>
      <c r="H63" s="171"/>
      <c r="I63" s="171"/>
      <c r="J63" s="263">
        <v>521305</v>
      </c>
      <c r="K63" s="161"/>
      <c r="L63" s="263"/>
      <c r="M63" s="161"/>
      <c r="N63" s="270">
        <f>J63-L63</f>
        <v>521305</v>
      </c>
      <c r="O63" s="252"/>
      <c r="P63" s="277" t="s">
        <v>327</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61">
        <f>G48</f>
        <v>645217</v>
      </c>
      <c r="H69" s="168"/>
      <c r="I69" s="168"/>
      <c r="J69" s="261">
        <f>J48</f>
        <v>470253</v>
      </c>
      <c r="K69" s="161"/>
      <c r="L69" s="261">
        <f>L48</f>
        <v>0</v>
      </c>
      <c r="M69" s="161"/>
      <c r="N69" s="261">
        <f>N48</f>
        <v>470253</v>
      </c>
      <c r="O69" s="27"/>
    </row>
    <row r="70" spans="1:23" x14ac:dyDescent="0.25">
      <c r="C70" s="67" t="s">
        <v>260</v>
      </c>
      <c r="G70" s="262">
        <f>G54</f>
        <v>568437</v>
      </c>
      <c r="H70" s="168"/>
      <c r="I70" s="168"/>
      <c r="J70" s="262">
        <f>J54</f>
        <v>305769</v>
      </c>
      <c r="K70" s="161"/>
      <c r="L70" s="262">
        <f>L54</f>
        <v>0</v>
      </c>
      <c r="M70" s="161"/>
      <c r="N70" s="262">
        <f>N54</f>
        <v>305769</v>
      </c>
    </row>
    <row r="71" spans="1:23" s="28" customFormat="1" x14ac:dyDescent="0.25">
      <c r="A71" s="27"/>
      <c r="B71" s="132"/>
      <c r="C71" s="116"/>
      <c r="D71" s="38"/>
      <c r="E71" s="190" t="s">
        <v>268</v>
      </c>
      <c r="F71" s="37"/>
      <c r="G71" s="261">
        <f>G69-G70</f>
        <v>76780</v>
      </c>
      <c r="H71" s="168"/>
      <c r="I71" s="168"/>
      <c r="J71" s="261">
        <f>J69-J70</f>
        <v>164484</v>
      </c>
      <c r="K71" s="165"/>
      <c r="L71" s="261">
        <f>L69-L70</f>
        <v>0</v>
      </c>
      <c r="M71" s="165"/>
      <c r="N71" s="261">
        <f>N69-N70</f>
        <v>164484</v>
      </c>
      <c r="O71" s="24"/>
    </row>
    <row r="72" spans="1:23" s="28" customFormat="1" x14ac:dyDescent="0.25">
      <c r="A72" s="27"/>
      <c r="B72" s="132"/>
      <c r="C72" s="116" t="s">
        <v>346</v>
      </c>
      <c r="D72" s="39"/>
      <c r="E72" s="39"/>
      <c r="F72" s="39"/>
      <c r="G72" s="275">
        <f>+J72</f>
        <v>760435</v>
      </c>
      <c r="H72" s="168"/>
      <c r="I72" s="168"/>
      <c r="J72" s="275">
        <v>760435</v>
      </c>
      <c r="K72" s="165"/>
      <c r="L72" s="260">
        <f>L134</f>
        <v>0</v>
      </c>
      <c r="M72" s="165"/>
      <c r="N72" s="275">
        <f>J72</f>
        <v>760435</v>
      </c>
      <c r="O72" s="252"/>
      <c r="P72" s="277" t="s">
        <v>328</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5" t="s">
        <v>310</v>
      </c>
      <c r="D74" s="256"/>
      <c r="E74" s="256"/>
      <c r="F74" s="256"/>
      <c r="G74" s="257">
        <f>G71/G72</f>
        <v>0.10096852459447553</v>
      </c>
      <c r="H74" s="256"/>
      <c r="I74" s="256"/>
      <c r="J74" s="257">
        <f>J71/J72</f>
        <v>0.21630251106274698</v>
      </c>
      <c r="K74" s="258"/>
      <c r="L74" s="168"/>
      <c r="M74" s="168"/>
      <c r="N74" s="257">
        <f>N71/N72</f>
        <v>0.21630251106274698</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2025</v>
      </c>
      <c r="K79" s="194"/>
      <c r="L79" s="193" t="s">
        <v>262</v>
      </c>
      <c r="M79" s="194"/>
      <c r="N79" s="193">
        <f>J79</f>
        <v>2025</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4">
        <f>G30</f>
        <v>28252.25</v>
      </c>
      <c r="H84" s="53"/>
      <c r="I84" s="53"/>
      <c r="J84" s="254">
        <f>J30</f>
        <v>1147</v>
      </c>
      <c r="K84" s="42"/>
      <c r="L84" s="254">
        <f>L30</f>
        <v>0</v>
      </c>
      <c r="M84" s="42"/>
      <c r="N84" s="254">
        <f>N30</f>
        <v>1147</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49746.75</v>
      </c>
      <c r="H87" s="54"/>
      <c r="I87" s="54"/>
      <c r="J87" s="148">
        <f>J254</f>
        <v>54211</v>
      </c>
      <c r="K87" s="54"/>
      <c r="L87" s="148">
        <f>L254</f>
        <v>0</v>
      </c>
      <c r="M87" s="54"/>
      <c r="N87" s="148">
        <f>N254</f>
        <v>54211</v>
      </c>
      <c r="O87" s="42"/>
      <c r="P87" s="42"/>
      <c r="Q87" s="44"/>
      <c r="R87" s="44"/>
      <c r="S87" s="44"/>
      <c r="T87" s="44"/>
      <c r="U87" s="44"/>
      <c r="V87" s="44"/>
      <c r="W87" s="44"/>
    </row>
    <row r="88" spans="2:23" s="41" customFormat="1" ht="14.25" x14ac:dyDescent="0.2">
      <c r="B88" s="131"/>
      <c r="C88" s="44" t="s">
        <v>126</v>
      </c>
      <c r="D88" s="42"/>
      <c r="E88" s="42"/>
      <c r="F88" s="42"/>
      <c r="G88" s="221"/>
      <c r="H88" s="220"/>
      <c r="I88" s="220"/>
      <c r="J88" s="221"/>
      <c r="K88" s="220"/>
      <c r="L88" s="221"/>
      <c r="M88" s="220"/>
      <c r="N88" s="226">
        <f>J88-L88</f>
        <v>0</v>
      </c>
      <c r="O88" s="252"/>
      <c r="P88" s="277" t="s">
        <v>329</v>
      </c>
      <c r="Q88" s="44"/>
      <c r="R88" s="44"/>
      <c r="S88" s="44"/>
      <c r="T88" s="44"/>
      <c r="U88" s="44"/>
      <c r="V88" s="44"/>
      <c r="W88" s="44"/>
    </row>
    <row r="89" spans="2:23" s="41" customFormat="1" ht="14.25" x14ac:dyDescent="0.2">
      <c r="B89" s="131"/>
      <c r="C89" s="44" t="s">
        <v>111</v>
      </c>
      <c r="D89" s="42"/>
      <c r="E89" s="42"/>
      <c r="F89" s="42"/>
      <c r="G89" s="221"/>
      <c r="H89" s="220"/>
      <c r="I89" s="220"/>
      <c r="J89" s="221"/>
      <c r="K89" s="220"/>
      <c r="L89" s="221"/>
      <c r="M89" s="220"/>
      <c r="N89" s="226">
        <f t="shared" ref="N89:N92" si="1">J89-L89</f>
        <v>0</v>
      </c>
      <c r="O89" s="252"/>
      <c r="P89" s="277" t="s">
        <v>330</v>
      </c>
      <c r="Q89" s="44"/>
      <c r="R89" s="44"/>
      <c r="S89" s="44"/>
      <c r="T89" s="44"/>
      <c r="U89" s="44"/>
      <c r="V89" s="44"/>
      <c r="W89" s="44"/>
    </row>
    <row r="90" spans="2:23" s="41" customFormat="1" ht="14.25" x14ac:dyDescent="0.2">
      <c r="B90" s="131"/>
      <c r="C90" s="44" t="s">
        <v>112</v>
      </c>
      <c r="D90" s="42"/>
      <c r="E90" s="42"/>
      <c r="F90" s="42"/>
      <c r="G90" s="221"/>
      <c r="H90" s="220"/>
      <c r="I90" s="220"/>
      <c r="J90" s="221"/>
      <c r="K90" s="220"/>
      <c r="L90" s="221"/>
      <c r="M90" s="220"/>
      <c r="N90" s="226">
        <f t="shared" si="1"/>
        <v>0</v>
      </c>
      <c r="O90" s="252"/>
      <c r="P90" s="277" t="s">
        <v>331</v>
      </c>
      <c r="Q90" s="44"/>
      <c r="R90" s="44"/>
      <c r="S90" s="44"/>
      <c r="T90" s="44"/>
      <c r="U90" s="44"/>
      <c r="V90" s="44"/>
      <c r="W90" s="44"/>
    </row>
    <row r="91" spans="2:23" s="41" customFormat="1" ht="14.25" x14ac:dyDescent="0.2">
      <c r="B91" s="131"/>
      <c r="C91" s="44" t="s">
        <v>113</v>
      </c>
      <c r="D91" s="42"/>
      <c r="E91" s="42"/>
      <c r="F91" s="42"/>
      <c r="G91" s="221"/>
      <c r="H91" s="220"/>
      <c r="I91" s="220"/>
      <c r="J91" s="221"/>
      <c r="K91" s="220"/>
      <c r="L91" s="221"/>
      <c r="M91" s="220"/>
      <c r="N91" s="226">
        <f t="shared" si="1"/>
        <v>0</v>
      </c>
      <c r="O91" s="252"/>
      <c r="P91" s="277" t="s">
        <v>332</v>
      </c>
      <c r="Q91" s="44"/>
      <c r="R91" s="44"/>
      <c r="S91" s="44"/>
      <c r="T91" s="44"/>
      <c r="U91" s="44"/>
      <c r="V91" s="44"/>
      <c r="W91" s="44"/>
    </row>
    <row r="92" spans="2:23" s="41" customFormat="1" ht="14.25" x14ac:dyDescent="0.2">
      <c r="B92" s="131"/>
      <c r="C92" s="119"/>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2">
        <v>2851</v>
      </c>
      <c r="H94" s="54"/>
      <c r="I94" s="54"/>
      <c r="J94" s="222"/>
      <c r="K94" s="42"/>
      <c r="L94" s="222"/>
      <c r="M94" s="42"/>
      <c r="N94" s="228">
        <f t="shared" ref="N94:N98" si="2">J94-L94</f>
        <v>0</v>
      </c>
      <c r="O94" s="252"/>
      <c r="P94" s="277" t="s">
        <v>333</v>
      </c>
      <c r="Q94" s="44"/>
      <c r="R94" s="44"/>
      <c r="S94" s="44"/>
      <c r="T94" s="44"/>
      <c r="U94" s="44"/>
      <c r="V94" s="44"/>
      <c r="W94" s="44"/>
    </row>
    <row r="95" spans="2:23" s="41" customFormat="1" ht="14.25" x14ac:dyDescent="0.2">
      <c r="B95" s="131"/>
      <c r="C95" s="44" t="s">
        <v>256</v>
      </c>
      <c r="D95" s="42"/>
      <c r="E95" s="42"/>
      <c r="F95" s="42"/>
      <c r="G95" s="221">
        <v>332055</v>
      </c>
      <c r="H95" s="54"/>
      <c r="I95" s="54"/>
      <c r="J95" s="221"/>
      <c r="K95" s="42"/>
      <c r="L95" s="221"/>
      <c r="M95" s="42"/>
      <c r="N95" s="226">
        <f t="shared" si="2"/>
        <v>0</v>
      </c>
      <c r="O95" s="252"/>
      <c r="P95" s="277" t="s">
        <v>333</v>
      </c>
      <c r="Q95" s="44"/>
      <c r="R95" s="44"/>
      <c r="S95" s="44"/>
      <c r="T95" s="44"/>
      <c r="U95" s="44"/>
      <c r="V95" s="44"/>
      <c r="W95" s="44"/>
    </row>
    <row r="96" spans="2:23" s="41" customFormat="1" ht="14.25" x14ac:dyDescent="0.2">
      <c r="B96" s="131"/>
      <c r="C96" s="44" t="s">
        <v>115</v>
      </c>
      <c r="D96" s="42"/>
      <c r="E96" s="42"/>
      <c r="F96" s="42"/>
      <c r="G96" s="221">
        <v>-240541</v>
      </c>
      <c r="H96" s="54"/>
      <c r="I96" s="54"/>
      <c r="J96" s="221"/>
      <c r="K96" s="42"/>
      <c r="L96" s="221"/>
      <c r="M96" s="42"/>
      <c r="N96" s="226">
        <f t="shared" si="2"/>
        <v>0</v>
      </c>
      <c r="O96" s="252"/>
      <c r="P96" s="277" t="s">
        <v>334</v>
      </c>
      <c r="Q96" s="44"/>
      <c r="R96" s="44"/>
      <c r="S96" s="44"/>
      <c r="T96" s="44"/>
      <c r="U96" s="44"/>
      <c r="V96" s="44"/>
      <c r="W96" s="44"/>
    </row>
    <row r="97" spans="2:25" s="41" customFormat="1" ht="14.25" x14ac:dyDescent="0.2">
      <c r="B97" s="131"/>
      <c r="C97" s="44" t="s">
        <v>116</v>
      </c>
      <c r="D97" s="42"/>
      <c r="E97" s="42"/>
      <c r="F97" s="42"/>
      <c r="G97" s="221"/>
      <c r="H97" s="54"/>
      <c r="I97" s="54"/>
      <c r="J97" s="221"/>
      <c r="K97" s="42"/>
      <c r="L97" s="221"/>
      <c r="M97" s="42"/>
      <c r="N97" s="226">
        <f t="shared" si="2"/>
        <v>0</v>
      </c>
      <c r="O97" s="252"/>
      <c r="P97" s="277" t="s">
        <v>335</v>
      </c>
      <c r="Q97" s="44"/>
      <c r="R97" s="44"/>
      <c r="S97" s="44"/>
      <c r="T97" s="44"/>
      <c r="U97" s="44"/>
      <c r="V97" s="44"/>
      <c r="W97" s="44"/>
    </row>
    <row r="98" spans="2:25" s="41" customFormat="1" ht="14.25" x14ac:dyDescent="0.2">
      <c r="B98" s="131"/>
      <c r="C98" s="44" t="s">
        <v>116</v>
      </c>
      <c r="D98" s="42"/>
      <c r="E98" s="42"/>
      <c r="F98" s="42"/>
      <c r="G98" s="223"/>
      <c r="H98" s="54"/>
      <c r="I98" s="54"/>
      <c r="J98" s="223"/>
      <c r="K98" s="42"/>
      <c r="L98" s="223"/>
      <c r="M98" s="42"/>
      <c r="N98" s="227">
        <f t="shared" si="2"/>
        <v>0</v>
      </c>
      <c r="O98" s="252"/>
      <c r="P98" s="277" t="s">
        <v>335</v>
      </c>
      <c r="Q98" s="44"/>
      <c r="R98" s="44"/>
      <c r="S98" s="44"/>
      <c r="T98" s="44"/>
      <c r="U98" s="44"/>
      <c r="V98" s="44"/>
      <c r="W98" s="44"/>
    </row>
    <row r="99" spans="2:25" s="41" customFormat="1" ht="15" x14ac:dyDescent="0.25">
      <c r="B99" s="131"/>
      <c r="C99" s="44" t="s">
        <v>117</v>
      </c>
      <c r="D99" s="42"/>
      <c r="E99" s="42"/>
      <c r="F99" s="42"/>
      <c r="G99" s="224">
        <f>G84+SUM(G87:G92)+SUM(G94:G98)</f>
        <v>172364</v>
      </c>
      <c r="H99" s="54"/>
      <c r="I99" s="54"/>
      <c r="J99" s="224">
        <f>J84+SUM(J87:J92)+SUM(J94:J98)</f>
        <v>55358</v>
      </c>
      <c r="K99" s="42"/>
      <c r="L99" s="224">
        <f>L84+SUM(L87:L92)+SUM(L94:L98)</f>
        <v>0</v>
      </c>
      <c r="M99" s="42"/>
      <c r="N99" s="224">
        <f>N84+SUM(N87:N92)+SUM(N94:N98)</f>
        <v>55358</v>
      </c>
      <c r="O99" s="42"/>
      <c r="P99" s="44"/>
      <c r="Q99" s="44"/>
      <c r="R99" s="44"/>
      <c r="S99" s="44"/>
      <c r="T99" s="44"/>
      <c r="U99" s="44"/>
      <c r="V99" s="44"/>
      <c r="W99" s="44"/>
    </row>
    <row r="100" spans="2:25" s="41" customFormat="1" ht="14.25" x14ac:dyDescent="0.2">
      <c r="B100" s="131"/>
      <c r="C100" s="44" t="s">
        <v>118</v>
      </c>
      <c r="D100" s="42"/>
      <c r="E100" s="42"/>
      <c r="F100" s="42"/>
      <c r="G100" s="221"/>
      <c r="H100" s="54"/>
      <c r="I100" s="54"/>
      <c r="J100" s="221"/>
      <c r="K100" s="42"/>
      <c r="L100" s="221"/>
      <c r="M100" s="42"/>
      <c r="N100" s="226">
        <f t="shared" ref="N100:N101" si="3">J100-L100</f>
        <v>0</v>
      </c>
      <c r="O100" s="252"/>
      <c r="P100" s="277" t="s">
        <v>336</v>
      </c>
      <c r="Q100" s="44"/>
      <c r="R100" s="44"/>
      <c r="S100" s="44"/>
      <c r="T100" s="44"/>
      <c r="U100" s="44"/>
      <c r="V100" s="44"/>
      <c r="W100" s="44"/>
    </row>
    <row r="101" spans="2:25" s="41" customFormat="1" ht="14.25" x14ac:dyDescent="0.2">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5" x14ac:dyDescent="0.25">
      <c r="B102" s="131"/>
      <c r="C102" s="51" t="s">
        <v>119</v>
      </c>
      <c r="D102" s="42"/>
      <c r="E102" s="42"/>
      <c r="F102" s="42"/>
      <c r="G102" s="225">
        <f>G99+SUM(G100:G101)</f>
        <v>172364</v>
      </c>
      <c r="H102" s="54"/>
      <c r="I102" s="54"/>
      <c r="J102" s="225">
        <f>J99+SUM(J100:J101)</f>
        <v>55358</v>
      </c>
      <c r="K102" s="1"/>
      <c r="L102" s="225">
        <f>L99+SUM(L100:L101)</f>
        <v>0</v>
      </c>
      <c r="M102" s="1"/>
      <c r="N102" s="225">
        <f>N99+SUM(N100:N101)</f>
        <v>55358</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2">
        <v>-212830</v>
      </c>
      <c r="H106" s="54"/>
      <c r="I106" s="54"/>
      <c r="J106" s="222">
        <v>-771048</v>
      </c>
      <c r="K106" s="42"/>
      <c r="L106" s="222"/>
      <c r="M106" s="42"/>
      <c r="N106" s="228">
        <f>J106-L106</f>
        <v>-771048</v>
      </c>
      <c r="O106" s="252"/>
      <c r="P106" s="277" t="s">
        <v>337</v>
      </c>
      <c r="Q106" s="44"/>
      <c r="R106" s="44"/>
      <c r="S106" s="44"/>
      <c r="T106" s="44"/>
      <c r="U106" s="44"/>
      <c r="V106" s="44"/>
      <c r="W106" s="44"/>
      <c r="X106" s="44"/>
      <c r="Y106" s="44"/>
    </row>
    <row r="107" spans="2:25" s="41" customFormat="1" ht="14.25" x14ac:dyDescent="0.2">
      <c r="B107" s="131"/>
      <c r="C107" s="44" t="s">
        <v>212</v>
      </c>
      <c r="D107" s="42"/>
      <c r="E107" s="42"/>
      <c r="F107" s="42"/>
      <c r="G107" s="221"/>
      <c r="H107" s="54"/>
      <c r="I107" s="54"/>
      <c r="J107" s="221"/>
      <c r="K107" s="42"/>
      <c r="L107" s="221"/>
      <c r="M107" s="42"/>
      <c r="N107" s="226">
        <f t="shared" ref="N107:N110" si="4">J107-L107</f>
        <v>0</v>
      </c>
      <c r="O107" s="252"/>
      <c r="P107" s="277" t="s">
        <v>338</v>
      </c>
      <c r="Q107" s="44"/>
      <c r="R107" s="44"/>
      <c r="S107" s="44"/>
      <c r="T107" s="44"/>
      <c r="U107" s="44"/>
      <c r="V107" s="44"/>
      <c r="W107" s="44"/>
      <c r="X107" s="44"/>
      <c r="Y107" s="44"/>
    </row>
    <row r="108" spans="2:25" s="41" customFormat="1" ht="14.25" x14ac:dyDescent="0.2">
      <c r="B108" s="131"/>
      <c r="C108" s="44" t="s">
        <v>132</v>
      </c>
      <c r="D108" s="42"/>
      <c r="E108" s="42"/>
      <c r="F108" s="42"/>
      <c r="G108" s="221">
        <v>153541</v>
      </c>
      <c r="H108" s="54"/>
      <c r="I108" s="54"/>
      <c r="J108" s="221">
        <v>751041</v>
      </c>
      <c r="K108" s="42"/>
      <c r="L108" s="221"/>
      <c r="M108" s="42"/>
      <c r="N108" s="226">
        <f t="shared" si="4"/>
        <v>751041</v>
      </c>
      <c r="O108" s="252"/>
      <c r="P108" s="277" t="s">
        <v>338</v>
      </c>
      <c r="Q108" s="44"/>
      <c r="R108" s="44"/>
      <c r="S108" s="44"/>
      <c r="T108" s="44"/>
      <c r="U108" s="44"/>
      <c r="V108" s="44"/>
      <c r="W108" s="44"/>
      <c r="X108" s="44"/>
      <c r="Y108" s="44"/>
    </row>
    <row r="109" spans="2:25" s="41" customFormat="1" ht="14.25" x14ac:dyDescent="0.2">
      <c r="B109" s="131"/>
      <c r="C109" s="44" t="s">
        <v>121</v>
      </c>
      <c r="D109" s="42"/>
      <c r="E109" s="42"/>
      <c r="F109" s="42"/>
      <c r="G109" s="221"/>
      <c r="H109" s="54"/>
      <c r="I109" s="54"/>
      <c r="J109" s="221"/>
      <c r="K109" s="42"/>
      <c r="L109" s="221"/>
      <c r="M109" s="42"/>
      <c r="N109" s="226">
        <f t="shared" si="4"/>
        <v>0</v>
      </c>
      <c r="O109" s="252"/>
      <c r="P109" s="277" t="s">
        <v>339</v>
      </c>
      <c r="Q109" s="44"/>
      <c r="R109" s="44"/>
      <c r="S109" s="44"/>
      <c r="T109" s="44"/>
      <c r="U109" s="44"/>
      <c r="V109" s="44"/>
      <c r="W109" s="44"/>
      <c r="X109" s="44"/>
      <c r="Y109" s="44"/>
    </row>
    <row r="110" spans="2:25" s="41" customFormat="1" ht="14.25" x14ac:dyDescent="0.2">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5">
        <f>SUM(G106:G110)</f>
        <v>-59289</v>
      </c>
      <c r="H111" s="55"/>
      <c r="I111" s="55"/>
      <c r="J111" s="225">
        <f>SUM(J106:J110)</f>
        <v>-20007</v>
      </c>
      <c r="K111" s="42"/>
      <c r="L111" s="225">
        <f>SUM(L106:L110)</f>
        <v>0</v>
      </c>
      <c r="M111" s="42"/>
      <c r="N111" s="225">
        <f>SUM(N106:N110)</f>
        <v>-20007</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2"/>
      <c r="H114" s="54"/>
      <c r="I114" s="54"/>
      <c r="J114" s="222"/>
      <c r="K114" s="42"/>
      <c r="L114" s="222"/>
      <c r="M114" s="42"/>
      <c r="N114" s="228">
        <f>J114-L114</f>
        <v>0</v>
      </c>
      <c r="O114" s="252"/>
      <c r="P114" s="277" t="s">
        <v>340</v>
      </c>
      <c r="Q114" s="44"/>
      <c r="R114" s="44"/>
      <c r="S114" s="44"/>
      <c r="T114" s="44"/>
      <c r="U114" s="44"/>
      <c r="V114" s="44"/>
      <c r="W114" s="44"/>
    </row>
    <row r="115" spans="1:23" s="41" customFormat="1" ht="14.25" x14ac:dyDescent="0.2">
      <c r="B115" s="131"/>
      <c r="C115" s="44" t="s">
        <v>257</v>
      </c>
      <c r="D115" s="42"/>
      <c r="E115" s="42"/>
      <c r="F115" s="42"/>
      <c r="G115" s="221"/>
      <c r="H115" s="54"/>
      <c r="I115" s="54"/>
      <c r="J115" s="221"/>
      <c r="K115" s="42"/>
      <c r="L115" s="221"/>
      <c r="M115" s="42"/>
      <c r="N115" s="226">
        <f t="shared" ref="N115:N117" si="5">J115-L115</f>
        <v>0</v>
      </c>
      <c r="O115" s="252"/>
      <c r="P115" s="277" t="s">
        <v>341</v>
      </c>
      <c r="Q115" s="44"/>
      <c r="R115" s="44"/>
      <c r="S115" s="44"/>
      <c r="T115" s="44"/>
      <c r="U115" s="44"/>
      <c r="V115" s="44"/>
      <c r="W115" s="44"/>
    </row>
    <row r="116" spans="1:23" s="41" customFormat="1" ht="14.25" x14ac:dyDescent="0.2">
      <c r="B116" s="131"/>
      <c r="C116" s="44" t="s">
        <v>258</v>
      </c>
      <c r="D116" s="42"/>
      <c r="E116" s="42"/>
      <c r="F116" s="42"/>
      <c r="G116" s="221"/>
      <c r="H116" s="54"/>
      <c r="I116" s="54"/>
      <c r="J116" s="221"/>
      <c r="K116" s="42"/>
      <c r="L116" s="221"/>
      <c r="M116" s="42"/>
      <c r="N116" s="226">
        <f t="shared" si="5"/>
        <v>0</v>
      </c>
      <c r="O116" s="252"/>
      <c r="P116" s="277" t="s">
        <v>342</v>
      </c>
      <c r="Q116" s="44"/>
      <c r="R116" s="44"/>
      <c r="S116" s="44"/>
      <c r="T116" s="44"/>
      <c r="U116" s="44"/>
      <c r="V116" s="44"/>
      <c r="W116" s="44"/>
    </row>
    <row r="117" spans="1:23" s="41" customFormat="1" ht="14.25" x14ac:dyDescent="0.2">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5" x14ac:dyDescent="0.25">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4">
        <f>G102+G111+G118</f>
        <v>113075</v>
      </c>
      <c r="H120" s="54"/>
      <c r="I120" s="54"/>
      <c r="J120" s="224">
        <f>J102+J111+J118</f>
        <v>35351</v>
      </c>
      <c r="K120" s="42"/>
      <c r="L120" s="224">
        <f>L102+L111+L118</f>
        <v>0</v>
      </c>
      <c r="M120" s="42"/>
      <c r="N120" s="224">
        <f>N102+N111+N118</f>
        <v>35351</v>
      </c>
      <c r="O120" s="42"/>
      <c r="P120" s="42"/>
      <c r="Q120" s="43"/>
      <c r="R120" s="43"/>
      <c r="S120" s="43"/>
      <c r="T120" s="43"/>
      <c r="U120" s="43"/>
      <c r="V120" s="44"/>
      <c r="W120" s="44"/>
    </row>
    <row r="121" spans="1:23" s="41" customFormat="1" ht="14.25" x14ac:dyDescent="0.2">
      <c r="B121" s="131"/>
      <c r="C121" s="44" t="s">
        <v>136</v>
      </c>
      <c r="D121" s="42"/>
      <c r="E121" s="42"/>
      <c r="F121" s="42"/>
      <c r="G121" s="221">
        <v>180942</v>
      </c>
      <c r="H121" s="54"/>
      <c r="I121" s="54"/>
      <c r="J121" s="221">
        <v>369902</v>
      </c>
      <c r="K121" s="42"/>
      <c r="L121" s="221"/>
      <c r="M121" s="42"/>
      <c r="N121" s="226">
        <f>J121-L121</f>
        <v>369902</v>
      </c>
      <c r="O121" s="252"/>
      <c r="P121" s="277" t="s">
        <v>345</v>
      </c>
      <c r="Q121" s="44"/>
      <c r="R121" s="44"/>
      <c r="S121" s="44"/>
      <c r="T121" s="44"/>
      <c r="U121" s="44"/>
      <c r="V121" s="44"/>
      <c r="W121" s="44"/>
    </row>
    <row r="122" spans="1:23" s="41" customFormat="1" ht="15" x14ac:dyDescent="0.25">
      <c r="B122" s="131"/>
      <c r="C122" s="43" t="s">
        <v>137</v>
      </c>
      <c r="D122" s="42"/>
      <c r="E122" s="42"/>
      <c r="F122" s="42"/>
      <c r="G122" s="225">
        <f>SUM(G120:G121)</f>
        <v>294017</v>
      </c>
      <c r="H122" s="54"/>
      <c r="I122" s="54"/>
      <c r="J122" s="225">
        <f>SUM(J120:J121)</f>
        <v>405253</v>
      </c>
      <c r="K122" s="42"/>
      <c r="L122" s="225">
        <f>SUM(L120:L121)</f>
        <v>0</v>
      </c>
      <c r="M122" s="42"/>
      <c r="N122" s="225">
        <f>SUM(N120:N121)</f>
        <v>405253</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2025</v>
      </c>
      <c r="K127" s="194"/>
      <c r="L127" s="193" t="s">
        <v>262</v>
      </c>
      <c r="M127" s="194"/>
      <c r="N127" s="193">
        <f>N79</f>
        <v>2025</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9">
        <v>570326</v>
      </c>
      <c r="H134" s="86"/>
      <c r="I134" s="86"/>
      <c r="J134" s="229">
        <v>760435</v>
      </c>
      <c r="K134" s="87"/>
      <c r="L134" s="229"/>
      <c r="M134" s="87"/>
      <c r="N134" s="232">
        <f>J134-L134</f>
        <v>760435</v>
      </c>
    </row>
    <row r="135" spans="1:14" s="90" customFormat="1" ht="12.75" x14ac:dyDescent="0.2">
      <c r="A135" s="66"/>
      <c r="B135" s="131" t="s">
        <v>144</v>
      </c>
      <c r="C135" s="72" t="s">
        <v>80</v>
      </c>
      <c r="D135" s="88"/>
      <c r="E135" s="88"/>
      <c r="F135" s="88"/>
      <c r="G135" s="230">
        <v>0</v>
      </c>
      <c r="H135" s="124"/>
      <c r="I135" s="124"/>
      <c r="J135" s="230">
        <v>0</v>
      </c>
      <c r="K135" s="89"/>
      <c r="L135" s="230"/>
      <c r="M135" s="89"/>
      <c r="N135" s="233">
        <f t="shared" ref="N135:N136" si="6">J135-L135</f>
        <v>0</v>
      </c>
    </row>
    <row r="136" spans="1:14" s="90" customFormat="1" ht="12.75" x14ac:dyDescent="0.2">
      <c r="A136" s="66"/>
      <c r="B136" s="131" t="s">
        <v>145</v>
      </c>
      <c r="C136" s="72" t="s">
        <v>146</v>
      </c>
      <c r="D136" s="88"/>
      <c r="E136" s="88"/>
      <c r="F136" s="88"/>
      <c r="G136" s="231">
        <v>15841</v>
      </c>
      <c r="H136" s="124"/>
      <c r="I136" s="124"/>
      <c r="J136" s="231">
        <v>20000</v>
      </c>
      <c r="K136" s="89"/>
      <c r="L136" s="231"/>
      <c r="M136" s="89"/>
      <c r="N136" s="234">
        <f t="shared" si="6"/>
        <v>20000</v>
      </c>
    </row>
    <row r="137" spans="1:14" s="72" customFormat="1" ht="12.75" x14ac:dyDescent="0.2">
      <c r="A137" s="66"/>
      <c r="B137" s="131"/>
      <c r="D137" s="91"/>
      <c r="E137" s="91"/>
      <c r="F137" s="91"/>
      <c r="G137" s="235">
        <f>SUM(G134:G136)</f>
        <v>586167</v>
      </c>
      <c r="H137" s="91"/>
      <c r="I137" s="91"/>
      <c r="J137" s="235">
        <f>SUM(J134:J136)</f>
        <v>780435</v>
      </c>
      <c r="K137" s="91"/>
      <c r="L137" s="235">
        <f>SUM(L134:L136)</f>
        <v>0</v>
      </c>
      <c r="M137" s="91"/>
      <c r="N137" s="235">
        <f>SUM(N134:N136)</f>
        <v>780435</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9"/>
      <c r="H140" s="95"/>
      <c r="I140" s="95"/>
      <c r="J140" s="229"/>
      <c r="K140" s="87"/>
      <c r="L140" s="229"/>
      <c r="M140" s="87"/>
      <c r="N140" s="232">
        <f t="shared" ref="N140:N141" si="7">J140-L140</f>
        <v>0</v>
      </c>
    </row>
    <row r="141" spans="1:14" s="72" customFormat="1" ht="12.75" x14ac:dyDescent="0.2">
      <c r="A141" s="66"/>
      <c r="B141" s="131" t="s">
        <v>148</v>
      </c>
      <c r="C141" s="72" t="s">
        <v>150</v>
      </c>
      <c r="D141" s="86"/>
      <c r="E141" s="86"/>
      <c r="F141" s="86"/>
      <c r="G141" s="230">
        <v>45805</v>
      </c>
      <c r="H141" s="95"/>
      <c r="I141" s="95"/>
      <c r="J141" s="230">
        <v>55000</v>
      </c>
      <c r="K141" s="87"/>
      <c r="L141" s="230"/>
      <c r="M141" s="87"/>
      <c r="N141" s="233">
        <f t="shared" si="7"/>
        <v>55000</v>
      </c>
    </row>
    <row r="142" spans="1:14" s="72" customFormat="1" ht="12.75" x14ac:dyDescent="0.2">
      <c r="A142" s="66"/>
      <c r="B142" s="131"/>
      <c r="D142" s="91"/>
      <c r="E142" s="91"/>
      <c r="F142" s="91"/>
      <c r="G142" s="235">
        <f>SUM(G140:G141)</f>
        <v>45805</v>
      </c>
      <c r="H142" s="91"/>
      <c r="I142" s="91"/>
      <c r="J142" s="235">
        <f>SUM(J140:J141)</f>
        <v>55000</v>
      </c>
      <c r="K142" s="93"/>
      <c r="L142" s="235">
        <f>SUM(L140:L141)</f>
        <v>0</v>
      </c>
      <c r="M142" s="93"/>
      <c r="N142" s="235">
        <f>SUM(N140:N141)</f>
        <v>55000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9">
        <v>3981</v>
      </c>
      <c r="H145" s="95"/>
      <c r="I145" s="95"/>
      <c r="J145" s="229">
        <v>5500</v>
      </c>
      <c r="K145" s="87"/>
      <c r="L145" s="229"/>
      <c r="M145" s="87"/>
      <c r="N145" s="232">
        <f t="shared" ref="N145:N146" si="8">J145-L145</f>
        <v>5500</v>
      </c>
    </row>
    <row r="146" spans="1:16" s="72" customFormat="1" ht="12.75" x14ac:dyDescent="0.2">
      <c r="A146" s="66"/>
      <c r="B146" s="131" t="s">
        <v>149</v>
      </c>
      <c r="C146" s="72" t="s">
        <v>151</v>
      </c>
      <c r="D146" s="86"/>
      <c r="E146" s="86"/>
      <c r="F146" s="86"/>
      <c r="G146" s="230">
        <v>154</v>
      </c>
      <c r="H146" s="95"/>
      <c r="I146" s="95"/>
      <c r="J146" s="230">
        <v>300</v>
      </c>
      <c r="K146" s="87"/>
      <c r="L146" s="230"/>
      <c r="M146" s="87"/>
      <c r="N146" s="233">
        <f t="shared" si="8"/>
        <v>300</v>
      </c>
    </row>
    <row r="147" spans="1:16" s="72" customFormat="1" ht="12.75" x14ac:dyDescent="0.2">
      <c r="A147" s="66"/>
      <c r="B147" s="131"/>
      <c r="D147" s="91"/>
      <c r="E147" s="91"/>
      <c r="F147" s="91"/>
      <c r="G147" s="235">
        <f>SUM(G145:G146)</f>
        <v>4135</v>
      </c>
      <c r="H147" s="91"/>
      <c r="I147" s="91"/>
      <c r="J147" s="235">
        <f>SUM(J145:J146)</f>
        <v>5800</v>
      </c>
      <c r="K147" s="93"/>
      <c r="L147" s="235">
        <f>SUM(L145:L146)</f>
        <v>0</v>
      </c>
      <c r="M147" s="93"/>
      <c r="N147" s="235">
        <f>SUM(N145:N146)</f>
        <v>5800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9">
        <v>13</v>
      </c>
      <c r="H150" s="95"/>
      <c r="I150" s="95"/>
      <c r="J150" s="229">
        <v>75</v>
      </c>
      <c r="K150" s="87"/>
      <c r="L150" s="229"/>
      <c r="M150" s="87"/>
      <c r="N150" s="232">
        <f t="shared" ref="N150:N151" si="9">J150-L150</f>
        <v>75</v>
      </c>
    </row>
    <row r="151" spans="1:16" s="72" customFormat="1" ht="12.75" x14ac:dyDescent="0.2">
      <c r="A151" s="66"/>
      <c r="B151" s="131" t="s">
        <v>153</v>
      </c>
      <c r="C151" s="72" t="s">
        <v>154</v>
      </c>
      <c r="D151" s="86"/>
      <c r="E151" s="86"/>
      <c r="F151" s="86"/>
      <c r="G151" s="230"/>
      <c r="H151" s="95"/>
      <c r="I151" s="95"/>
      <c r="J151" s="230"/>
      <c r="K151" s="87"/>
      <c r="L151" s="230"/>
      <c r="M151" s="87"/>
      <c r="N151" s="233">
        <f t="shared" si="9"/>
        <v>0</v>
      </c>
    </row>
    <row r="152" spans="1:16" s="72" customFormat="1" ht="12.75" x14ac:dyDescent="0.2">
      <c r="A152" s="66"/>
      <c r="B152" s="131"/>
      <c r="D152" s="91"/>
      <c r="E152" s="91"/>
      <c r="F152" s="91"/>
      <c r="G152" s="235">
        <f>SUM(G150:G151)</f>
        <v>13</v>
      </c>
      <c r="H152" s="91"/>
      <c r="I152" s="91"/>
      <c r="J152" s="235">
        <f>SUM(J150:J151)</f>
        <v>75</v>
      </c>
      <c r="K152" s="93"/>
      <c r="L152" s="235">
        <f>SUM(L150:L151)</f>
        <v>0</v>
      </c>
      <c r="M152" s="93"/>
      <c r="N152" s="235">
        <f>SUM(N150:N151)</f>
        <v>75</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9">
        <v>0</v>
      </c>
      <c r="H154" s="95"/>
      <c r="I154" s="95"/>
      <c r="J154" s="229"/>
      <c r="K154" s="87"/>
      <c r="L154" s="229"/>
      <c r="M154" s="87"/>
      <c r="N154" s="232">
        <f t="shared" ref="N154:N161" si="10">J154-L154</f>
        <v>0</v>
      </c>
    </row>
    <row r="155" spans="1:16" s="72" customFormat="1" ht="12.75" x14ac:dyDescent="0.2">
      <c r="A155" s="66"/>
      <c r="B155" s="131" t="s">
        <v>156</v>
      </c>
      <c r="C155" s="72" t="s">
        <v>157</v>
      </c>
      <c r="D155" s="86"/>
      <c r="E155" s="86"/>
      <c r="F155" s="86"/>
      <c r="G155" s="230"/>
      <c r="H155" s="95"/>
      <c r="I155" s="95"/>
      <c r="J155" s="230"/>
      <c r="K155" s="87"/>
      <c r="L155" s="230"/>
      <c r="M155" s="87"/>
      <c r="N155" s="233">
        <f t="shared" si="10"/>
        <v>0</v>
      </c>
    </row>
    <row r="156" spans="1:16" s="72" customFormat="1" ht="12.75" x14ac:dyDescent="0.2">
      <c r="A156" s="66"/>
      <c r="B156" s="131" t="s">
        <v>158</v>
      </c>
      <c r="C156" s="72" t="s">
        <v>159</v>
      </c>
      <c r="D156" s="86"/>
      <c r="E156" s="86"/>
      <c r="F156" s="86"/>
      <c r="G156" s="230"/>
      <c r="H156" s="95"/>
      <c r="I156" s="95"/>
      <c r="J156" s="230"/>
      <c r="K156" s="87"/>
      <c r="L156" s="230"/>
      <c r="M156" s="87"/>
      <c r="N156" s="233">
        <f t="shared" si="10"/>
        <v>0</v>
      </c>
      <c r="O156" s="252"/>
      <c r="P156" s="277" t="s">
        <v>343</v>
      </c>
    </row>
    <row r="157" spans="1:16" s="72" customFormat="1" ht="12.75" x14ac:dyDescent="0.2">
      <c r="A157" s="66"/>
      <c r="B157" s="131" t="s">
        <v>160</v>
      </c>
      <c r="C157" s="72" t="s">
        <v>83</v>
      </c>
      <c r="D157" s="86"/>
      <c r="E157" s="86"/>
      <c r="F157" s="86"/>
      <c r="G157" s="230"/>
      <c r="H157" s="95"/>
      <c r="I157" s="95"/>
      <c r="J157" s="230"/>
      <c r="K157" s="87"/>
      <c r="L157" s="230"/>
      <c r="M157" s="87"/>
      <c r="N157" s="233">
        <f t="shared" si="10"/>
        <v>0</v>
      </c>
    </row>
    <row r="158" spans="1:16" s="72" customFormat="1" ht="12.75" x14ac:dyDescent="0.2">
      <c r="A158" s="66"/>
      <c r="B158" s="131" t="s">
        <v>161</v>
      </c>
      <c r="C158" s="72" t="s">
        <v>162</v>
      </c>
      <c r="D158" s="86"/>
      <c r="E158" s="86"/>
      <c r="F158" s="86"/>
      <c r="G158" s="230"/>
      <c r="H158" s="95"/>
      <c r="I158" s="95"/>
      <c r="J158" s="230">
        <v>0</v>
      </c>
      <c r="K158" s="87"/>
      <c r="L158" s="230"/>
      <c r="M158" s="87"/>
      <c r="N158" s="233">
        <f t="shared" si="10"/>
        <v>0</v>
      </c>
    </row>
    <row r="159" spans="1:16" s="72" customFormat="1" ht="12.75" x14ac:dyDescent="0.2">
      <c r="A159" s="66"/>
      <c r="B159" s="131" t="s">
        <v>163</v>
      </c>
      <c r="C159" s="72" t="s">
        <v>164</v>
      </c>
      <c r="D159" s="86"/>
      <c r="E159" s="86"/>
      <c r="F159" s="86"/>
      <c r="G159" s="230">
        <v>5400</v>
      </c>
      <c r="H159" s="95"/>
      <c r="I159" s="95"/>
      <c r="J159" s="230">
        <v>1000</v>
      </c>
      <c r="K159" s="87"/>
      <c r="L159" s="230"/>
      <c r="M159" s="87"/>
      <c r="N159" s="233">
        <f t="shared" si="10"/>
        <v>1000</v>
      </c>
    </row>
    <row r="160" spans="1:16" s="72" customFormat="1" ht="12.75" x14ac:dyDescent="0.2">
      <c r="A160" s="66"/>
      <c r="B160" s="133" t="s">
        <v>216</v>
      </c>
      <c r="C160" s="72" t="s">
        <v>165</v>
      </c>
      <c r="D160" s="86"/>
      <c r="E160" s="86"/>
      <c r="F160" s="86"/>
      <c r="G160" s="230">
        <v>6600</v>
      </c>
      <c r="H160" s="95"/>
      <c r="I160" s="95"/>
      <c r="J160" s="230">
        <v>5000</v>
      </c>
      <c r="K160" s="87"/>
      <c r="L160" s="230"/>
      <c r="M160" s="87"/>
      <c r="N160" s="233">
        <f t="shared" si="10"/>
        <v>5000</v>
      </c>
    </row>
    <row r="161" spans="1:14" s="72" customFormat="1" ht="12.75" x14ac:dyDescent="0.2">
      <c r="A161" s="66"/>
      <c r="B161" s="133" t="s">
        <v>217</v>
      </c>
      <c r="C161" s="72" t="s">
        <v>96</v>
      </c>
      <c r="D161" s="86"/>
      <c r="E161" s="86"/>
      <c r="F161" s="86"/>
      <c r="G161" s="231">
        <v>31532</v>
      </c>
      <c r="H161" s="95"/>
      <c r="I161" s="95"/>
      <c r="J161" s="231">
        <v>5000</v>
      </c>
      <c r="K161" s="87"/>
      <c r="L161" s="231"/>
      <c r="M161" s="87"/>
      <c r="N161" s="234">
        <f t="shared" si="10"/>
        <v>5000</v>
      </c>
    </row>
    <row r="162" spans="1:14" s="72" customFormat="1" ht="12.75" x14ac:dyDescent="0.2">
      <c r="A162" s="66"/>
      <c r="B162" s="131"/>
      <c r="D162" s="91"/>
      <c r="E162" s="91"/>
      <c r="F162" s="91"/>
      <c r="G162" s="235">
        <f>SUM(G154:G161)</f>
        <v>43532</v>
      </c>
      <c r="H162" s="91"/>
      <c r="I162" s="91"/>
      <c r="J162" s="235">
        <f>SUM(J154:J161)</f>
        <v>11000</v>
      </c>
      <c r="K162" s="91"/>
      <c r="L162" s="235">
        <f>SUM(L154:L161)</f>
        <v>0</v>
      </c>
      <c r="M162" s="91"/>
      <c r="N162" s="235">
        <f>SUM(N154:N161)</f>
        <v>11000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6">
        <f>G137+G142+G147+G152+G162</f>
        <v>679652</v>
      </c>
      <c r="H164" s="91"/>
      <c r="I164" s="91"/>
      <c r="J164" s="236">
        <f>J137+J142+J147+J152+J162</f>
        <v>852310</v>
      </c>
      <c r="K164" s="91"/>
      <c r="L164" s="236">
        <f>L137+L142+L147+L152+L162</f>
        <v>0</v>
      </c>
      <c r="M164" s="91"/>
      <c r="N164" s="236">
        <f>N137+N142+N147+N152+N162</f>
        <v>852310</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2025</v>
      </c>
      <c r="K169" s="194"/>
      <c r="L169" s="193" t="s">
        <v>262</v>
      </c>
      <c r="M169" s="194"/>
      <c r="N169" s="193">
        <f>N127</f>
        <v>2025</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9">
        <v>12462</v>
      </c>
      <c r="H172" s="124"/>
      <c r="I172" s="124"/>
      <c r="J172" s="229">
        <f>20000-3384</f>
        <v>16616</v>
      </c>
      <c r="K172" s="89"/>
      <c r="L172" s="229"/>
      <c r="M172" s="89"/>
      <c r="N172" s="232">
        <f t="shared" ref="N172:N178" si="11">J172-L172</f>
        <v>16616</v>
      </c>
    </row>
    <row r="173" spans="1:14" s="90" customFormat="1" ht="12.75" x14ac:dyDescent="0.2">
      <c r="A173" s="66"/>
      <c r="B173" s="131">
        <v>1200</v>
      </c>
      <c r="C173" s="67" t="s">
        <v>138</v>
      </c>
      <c r="D173" s="88"/>
      <c r="E173" s="88"/>
      <c r="F173" s="88"/>
      <c r="G173" s="230">
        <v>102086</v>
      </c>
      <c r="H173" s="124"/>
      <c r="I173" s="124"/>
      <c r="J173" s="230">
        <f>101450+3384</f>
        <v>104834</v>
      </c>
      <c r="K173" s="89"/>
      <c r="L173" s="230"/>
      <c r="M173" s="89"/>
      <c r="N173" s="233">
        <f t="shared" si="11"/>
        <v>104834</v>
      </c>
    </row>
    <row r="174" spans="1:14" s="90" customFormat="1" ht="12.75" x14ac:dyDescent="0.2">
      <c r="A174" s="66"/>
      <c r="B174" s="131">
        <v>1300</v>
      </c>
      <c r="C174" s="67" t="s">
        <v>47</v>
      </c>
      <c r="D174" s="98"/>
      <c r="E174" s="98"/>
      <c r="F174" s="98"/>
      <c r="G174" s="230">
        <v>811</v>
      </c>
      <c r="H174" s="108"/>
      <c r="I174" s="108"/>
      <c r="J174" s="230">
        <v>9500</v>
      </c>
      <c r="K174" s="89"/>
      <c r="L174" s="230"/>
      <c r="M174" s="89"/>
      <c r="N174" s="233">
        <f t="shared" si="11"/>
        <v>9500</v>
      </c>
    </row>
    <row r="175" spans="1:14" s="90" customFormat="1" ht="12.75" x14ac:dyDescent="0.2">
      <c r="A175" s="66"/>
      <c r="B175" s="131">
        <v>1400</v>
      </c>
      <c r="C175" s="67" t="s">
        <v>48</v>
      </c>
      <c r="D175" s="98"/>
      <c r="E175" s="98"/>
      <c r="F175" s="98"/>
      <c r="G175" s="230">
        <v>1198</v>
      </c>
      <c r="H175" s="108"/>
      <c r="I175" s="108"/>
      <c r="J175" s="230">
        <v>969</v>
      </c>
      <c r="K175" s="89"/>
      <c r="L175" s="230"/>
      <c r="M175" s="89"/>
      <c r="N175" s="233">
        <f t="shared" si="11"/>
        <v>969</v>
      </c>
    </row>
    <row r="176" spans="1:14" s="90" customFormat="1" ht="12.75" x14ac:dyDescent="0.2">
      <c r="A176" s="66"/>
      <c r="B176" s="131">
        <v>1500</v>
      </c>
      <c r="C176" s="67" t="s">
        <v>17</v>
      </c>
      <c r="D176" s="98"/>
      <c r="E176" s="98"/>
      <c r="F176" s="98"/>
      <c r="G176" s="230">
        <v>8762</v>
      </c>
      <c r="H176" s="108"/>
      <c r="I176" s="108"/>
      <c r="J176" s="230">
        <v>8250</v>
      </c>
      <c r="K176" s="89"/>
      <c r="L176" s="230"/>
      <c r="M176" s="89"/>
      <c r="N176" s="233">
        <f t="shared" si="11"/>
        <v>8250</v>
      </c>
    </row>
    <row r="177" spans="1:14" s="90" customFormat="1" ht="12.75" x14ac:dyDescent="0.2">
      <c r="A177" s="66"/>
      <c r="B177" s="131">
        <v>1600</v>
      </c>
      <c r="C177" s="67" t="s">
        <v>49</v>
      </c>
      <c r="D177" s="98"/>
      <c r="E177" s="98"/>
      <c r="F177" s="98"/>
      <c r="G177" s="230">
        <v>23700</v>
      </c>
      <c r="H177" s="108"/>
      <c r="I177" s="108"/>
      <c r="J177" s="230">
        <v>25500</v>
      </c>
      <c r="K177" s="89"/>
      <c r="L177" s="230"/>
      <c r="M177" s="89"/>
      <c r="N177" s="233">
        <f t="shared" si="11"/>
        <v>25500</v>
      </c>
    </row>
    <row r="178" spans="1:14" s="90" customFormat="1" ht="12.75" x14ac:dyDescent="0.2">
      <c r="A178" s="66"/>
      <c r="B178" s="131">
        <v>1700</v>
      </c>
      <c r="C178" s="67" t="s">
        <v>50</v>
      </c>
      <c r="D178" s="98"/>
      <c r="E178" s="98"/>
      <c r="F178" s="98"/>
      <c r="G178" s="231">
        <v>4352</v>
      </c>
      <c r="H178" s="108"/>
      <c r="I178" s="108"/>
      <c r="J178" s="231">
        <v>4500</v>
      </c>
      <c r="K178" s="89"/>
      <c r="L178" s="231"/>
      <c r="M178" s="89"/>
      <c r="N178" s="234">
        <f t="shared" si="11"/>
        <v>4500</v>
      </c>
    </row>
    <row r="179" spans="1:14" s="72" customFormat="1" ht="12.75" x14ac:dyDescent="0.2">
      <c r="A179" s="66"/>
      <c r="B179" s="131"/>
      <c r="C179" s="99"/>
      <c r="D179" s="70"/>
      <c r="E179" s="70"/>
      <c r="F179" s="70"/>
      <c r="G179" s="235">
        <f>SUM(G172:G178)</f>
        <v>153371</v>
      </c>
      <c r="H179" s="70"/>
      <c r="I179" s="70"/>
      <c r="J179" s="235">
        <f>SUM(J172:J178)</f>
        <v>170169</v>
      </c>
      <c r="K179" s="70"/>
      <c r="L179" s="235">
        <f>SUM(L172:L178)</f>
        <v>0</v>
      </c>
      <c r="M179" s="70"/>
      <c r="N179" s="235">
        <f>SUM(N172:N178)</f>
        <v>170169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16"/>
      <c r="E185" s="316"/>
      <c r="F185" s="316"/>
      <c r="G185" s="316"/>
      <c r="H185" s="100"/>
      <c r="I185" s="100"/>
      <c r="K185" s="101"/>
      <c r="M185" s="101"/>
    </row>
    <row r="186" spans="1:14" s="102" customFormat="1" ht="12.75" x14ac:dyDescent="0.2">
      <c r="A186" s="66"/>
      <c r="B186" s="131" t="s">
        <v>171</v>
      </c>
      <c r="C186" s="67" t="s">
        <v>218</v>
      </c>
      <c r="D186" s="120"/>
      <c r="E186" s="120"/>
      <c r="F186" s="120"/>
      <c r="G186" s="229">
        <v>14952</v>
      </c>
      <c r="H186" s="120"/>
      <c r="I186" s="120"/>
      <c r="J186" s="229">
        <v>17500</v>
      </c>
      <c r="K186" s="103"/>
      <c r="L186" s="229"/>
      <c r="M186" s="103"/>
      <c r="N186" s="232">
        <f t="shared" ref="N186:N217" si="12">J186-L186</f>
        <v>17500</v>
      </c>
    </row>
    <row r="187" spans="1:14" s="102" customFormat="1" ht="12.75" x14ac:dyDescent="0.2">
      <c r="A187" s="66"/>
      <c r="B187" s="131" t="s">
        <v>172</v>
      </c>
      <c r="C187" s="67" t="s">
        <v>219</v>
      </c>
      <c r="D187" s="121"/>
      <c r="E187" s="121"/>
      <c r="F187" s="121"/>
      <c r="G187" s="230">
        <v>1684</v>
      </c>
      <c r="H187" s="121"/>
      <c r="I187" s="121"/>
      <c r="J187" s="230">
        <v>2000</v>
      </c>
      <c r="K187" s="103"/>
      <c r="L187" s="230"/>
      <c r="M187" s="103"/>
      <c r="N187" s="233">
        <f t="shared" si="12"/>
        <v>2000</v>
      </c>
    </row>
    <row r="188" spans="1:14" s="102" customFormat="1" ht="12.75" x14ac:dyDescent="0.2">
      <c r="A188" s="66"/>
      <c r="B188" s="131" t="s">
        <v>173</v>
      </c>
      <c r="C188" s="67" t="s">
        <v>166</v>
      </c>
      <c r="D188" s="121"/>
      <c r="E188" s="121"/>
      <c r="F188" s="121"/>
      <c r="G188" s="230">
        <v>156781</v>
      </c>
      <c r="H188" s="121"/>
      <c r="I188" s="121"/>
      <c r="J188" s="230">
        <v>135000</v>
      </c>
      <c r="K188" s="103"/>
      <c r="L188" s="230"/>
      <c r="M188" s="103"/>
      <c r="N188" s="233">
        <f t="shared" si="12"/>
        <v>135000</v>
      </c>
    </row>
    <row r="189" spans="1:14" s="102" customFormat="1" ht="12.75" x14ac:dyDescent="0.2">
      <c r="A189" s="66"/>
      <c r="B189" s="131" t="s">
        <v>174</v>
      </c>
      <c r="C189" s="67" t="s">
        <v>19</v>
      </c>
      <c r="D189" s="121"/>
      <c r="E189" s="121"/>
      <c r="F189" s="121"/>
      <c r="G189" s="230">
        <v>1062</v>
      </c>
      <c r="H189" s="121"/>
      <c r="I189" s="121"/>
      <c r="J189" s="230">
        <v>1416</v>
      </c>
      <c r="K189" s="103"/>
      <c r="L189" s="230"/>
      <c r="M189" s="103"/>
      <c r="N189" s="233">
        <f t="shared" si="12"/>
        <v>1416</v>
      </c>
    </row>
    <row r="190" spans="1:14" s="102" customFormat="1" ht="12.75" x14ac:dyDescent="0.2">
      <c r="A190" s="66"/>
      <c r="B190" s="131">
        <v>3010</v>
      </c>
      <c r="C190" s="67" t="s">
        <v>167</v>
      </c>
      <c r="D190" s="121"/>
      <c r="E190" s="121"/>
      <c r="F190" s="121"/>
      <c r="G190" s="230">
        <v>9930</v>
      </c>
      <c r="H190" s="121"/>
      <c r="I190" s="121"/>
      <c r="J190" s="230">
        <v>100000</v>
      </c>
      <c r="K190" s="103"/>
      <c r="L190" s="230"/>
      <c r="M190" s="103"/>
      <c r="N190" s="233">
        <f t="shared" si="12"/>
        <v>100000</v>
      </c>
    </row>
    <row r="191" spans="1:14" s="102" customFormat="1" ht="12.75" x14ac:dyDescent="0.2">
      <c r="A191" s="66"/>
      <c r="B191" s="131">
        <v>3020</v>
      </c>
      <c r="C191" s="67" t="s">
        <v>53</v>
      </c>
      <c r="D191" s="121"/>
      <c r="E191" s="121"/>
      <c r="F191" s="121"/>
      <c r="G191" s="230"/>
      <c r="H191" s="121"/>
      <c r="I191" s="121"/>
      <c r="J191" s="230">
        <v>0</v>
      </c>
      <c r="K191" s="103"/>
      <c r="L191" s="230"/>
      <c r="M191" s="103"/>
      <c r="N191" s="233">
        <f t="shared" si="12"/>
        <v>0</v>
      </c>
    </row>
    <row r="192" spans="1:14" s="102" customFormat="1" ht="12.75" x14ac:dyDescent="0.2">
      <c r="A192" s="66"/>
      <c r="B192" s="131">
        <v>3030</v>
      </c>
      <c r="C192" s="67" t="s">
        <v>82</v>
      </c>
      <c r="D192" s="121"/>
      <c r="E192" s="121"/>
      <c r="F192" s="121"/>
      <c r="G192" s="230">
        <v>7954</v>
      </c>
      <c r="H192" s="121"/>
      <c r="I192" s="121"/>
      <c r="J192" s="230">
        <v>8500</v>
      </c>
      <c r="K192" s="103"/>
      <c r="L192" s="230"/>
      <c r="M192" s="103"/>
      <c r="N192" s="233">
        <f t="shared" si="12"/>
        <v>8500</v>
      </c>
    </row>
    <row r="193" spans="1:14" s="102" customFormat="1" ht="12.75" x14ac:dyDescent="0.2">
      <c r="A193" s="66"/>
      <c r="B193" s="131">
        <v>3035</v>
      </c>
      <c r="C193" s="67" t="s">
        <v>168</v>
      </c>
      <c r="D193" s="121"/>
      <c r="E193" s="121"/>
      <c r="F193" s="121"/>
      <c r="G193" s="230">
        <v>775</v>
      </c>
      <c r="H193" s="121"/>
      <c r="I193" s="121"/>
      <c r="J193" s="230">
        <v>800</v>
      </c>
      <c r="K193" s="103"/>
      <c r="L193" s="230"/>
      <c r="M193" s="103"/>
      <c r="N193" s="233">
        <f t="shared" si="12"/>
        <v>800</v>
      </c>
    </row>
    <row r="194" spans="1:14" s="102" customFormat="1" ht="12.75" x14ac:dyDescent="0.2">
      <c r="A194" s="66"/>
      <c r="B194" s="131">
        <v>3038</v>
      </c>
      <c r="C194" s="67" t="s">
        <v>169</v>
      </c>
      <c r="D194" s="121"/>
      <c r="E194" s="121"/>
      <c r="F194" s="121"/>
      <c r="G194" s="230"/>
      <c r="H194" s="121"/>
      <c r="I194" s="121"/>
      <c r="J194" s="230">
        <v>0</v>
      </c>
      <c r="K194" s="103"/>
      <c r="L194" s="230"/>
      <c r="M194" s="103"/>
      <c r="N194" s="233">
        <f t="shared" si="12"/>
        <v>0</v>
      </c>
    </row>
    <row r="195" spans="1:14" s="102" customFormat="1" ht="12.75" x14ac:dyDescent="0.2">
      <c r="A195" s="66"/>
      <c r="B195" s="131">
        <v>3041</v>
      </c>
      <c r="C195" s="67" t="s">
        <v>54</v>
      </c>
      <c r="D195" s="121"/>
      <c r="E195" s="121"/>
      <c r="F195" s="121"/>
      <c r="G195" s="230"/>
      <c r="H195" s="121"/>
      <c r="I195" s="121"/>
      <c r="J195" s="230">
        <v>0</v>
      </c>
      <c r="K195" s="103"/>
      <c r="L195" s="230"/>
      <c r="M195" s="103"/>
      <c r="N195" s="233">
        <f t="shared" si="12"/>
        <v>0</v>
      </c>
    </row>
    <row r="196" spans="1:14" s="102" customFormat="1" ht="12.75" x14ac:dyDescent="0.2">
      <c r="A196" s="66"/>
      <c r="B196" s="131">
        <v>3042</v>
      </c>
      <c r="C196" s="67" t="s">
        <v>55</v>
      </c>
      <c r="D196" s="121"/>
      <c r="E196" s="121"/>
      <c r="F196" s="121"/>
      <c r="G196" s="230">
        <v>35481</v>
      </c>
      <c r="H196" s="121"/>
      <c r="I196" s="121"/>
      <c r="J196" s="230">
        <v>45000</v>
      </c>
      <c r="K196" s="103"/>
      <c r="L196" s="230"/>
      <c r="M196" s="103"/>
      <c r="N196" s="233">
        <f t="shared" si="12"/>
        <v>45000</v>
      </c>
    </row>
    <row r="197" spans="1:14" s="102" customFormat="1" ht="12.75" x14ac:dyDescent="0.2">
      <c r="A197" s="66"/>
      <c r="B197" s="131">
        <v>3043</v>
      </c>
      <c r="C197" s="67" t="s">
        <v>81</v>
      </c>
      <c r="D197" s="121"/>
      <c r="E197" s="121"/>
      <c r="F197" s="121"/>
      <c r="G197" s="230"/>
      <c r="H197" s="121"/>
      <c r="I197" s="121"/>
      <c r="J197" s="230">
        <v>0</v>
      </c>
      <c r="K197" s="103"/>
      <c r="L197" s="230"/>
      <c r="M197" s="103"/>
      <c r="N197" s="233">
        <f t="shared" si="12"/>
        <v>0</v>
      </c>
    </row>
    <row r="198" spans="1:14" s="102" customFormat="1" ht="12.75" x14ac:dyDescent="0.2">
      <c r="A198" s="66"/>
      <c r="B198" s="131">
        <v>3045</v>
      </c>
      <c r="C198" s="67" t="s">
        <v>85</v>
      </c>
      <c r="D198" s="121"/>
      <c r="E198" s="121"/>
      <c r="F198" s="121"/>
      <c r="G198" s="230"/>
      <c r="H198" s="121"/>
      <c r="I198" s="121"/>
      <c r="J198" s="230">
        <v>0</v>
      </c>
      <c r="K198" s="103"/>
      <c r="L198" s="230"/>
      <c r="M198" s="103"/>
      <c r="N198" s="233">
        <f t="shared" si="12"/>
        <v>0</v>
      </c>
    </row>
    <row r="199" spans="1:14" s="102" customFormat="1" ht="12.75" x14ac:dyDescent="0.2">
      <c r="A199" s="66"/>
      <c r="B199" s="131">
        <v>3051</v>
      </c>
      <c r="C199" s="67" t="s">
        <v>139</v>
      </c>
      <c r="D199" s="121"/>
      <c r="E199" s="121"/>
      <c r="F199" s="121"/>
      <c r="G199" s="230">
        <v>73402</v>
      </c>
      <c r="H199" s="121"/>
      <c r="I199" s="121"/>
      <c r="J199" s="230">
        <v>100000</v>
      </c>
      <c r="K199" s="103"/>
      <c r="L199" s="230"/>
      <c r="M199" s="103"/>
      <c r="N199" s="233">
        <f t="shared" si="12"/>
        <v>100000</v>
      </c>
    </row>
    <row r="200" spans="1:14" s="102" customFormat="1" ht="12.75" x14ac:dyDescent="0.2">
      <c r="A200" s="66"/>
      <c r="B200" s="131">
        <v>3052</v>
      </c>
      <c r="C200" s="67" t="s">
        <v>56</v>
      </c>
      <c r="D200" s="121"/>
      <c r="E200" s="121"/>
      <c r="F200" s="121"/>
      <c r="G200" s="230"/>
      <c r="H200" s="121"/>
      <c r="I200" s="121"/>
      <c r="J200" s="230">
        <v>0</v>
      </c>
      <c r="K200" s="103"/>
      <c r="L200" s="230"/>
      <c r="M200" s="103"/>
      <c r="N200" s="233">
        <f t="shared" si="12"/>
        <v>0</v>
      </c>
    </row>
    <row r="201" spans="1:14" s="102" customFormat="1" ht="12.75" x14ac:dyDescent="0.2">
      <c r="A201" s="66"/>
      <c r="B201" s="131">
        <v>3053</v>
      </c>
      <c r="C201" s="67" t="s">
        <v>57</v>
      </c>
      <c r="D201" s="121"/>
      <c r="E201" s="121"/>
      <c r="F201" s="121"/>
      <c r="G201" s="230"/>
      <c r="H201" s="121"/>
      <c r="I201" s="121"/>
      <c r="J201" s="230"/>
      <c r="K201" s="103"/>
      <c r="L201" s="230"/>
      <c r="M201" s="103"/>
      <c r="N201" s="233">
        <f t="shared" si="12"/>
        <v>0</v>
      </c>
    </row>
    <row r="202" spans="1:14" s="102" customFormat="1" ht="12.75" x14ac:dyDescent="0.2">
      <c r="A202" s="66"/>
      <c r="B202" s="131">
        <v>3055</v>
      </c>
      <c r="C202" s="67" t="s">
        <v>58</v>
      </c>
      <c r="D202" s="121"/>
      <c r="E202" s="121"/>
      <c r="F202" s="121"/>
      <c r="G202" s="230"/>
      <c r="H202" s="121"/>
      <c r="I202" s="121"/>
      <c r="J202" s="230"/>
      <c r="K202" s="103"/>
      <c r="L202" s="230"/>
      <c r="M202" s="103"/>
      <c r="N202" s="233">
        <f t="shared" si="12"/>
        <v>0</v>
      </c>
    </row>
    <row r="203" spans="1:14" s="102" customFormat="1" ht="12.75" x14ac:dyDescent="0.2">
      <c r="A203" s="66"/>
      <c r="B203" s="131">
        <v>3040</v>
      </c>
      <c r="C203" s="67" t="s">
        <v>170</v>
      </c>
      <c r="D203" s="121"/>
      <c r="E203" s="121"/>
      <c r="F203" s="121"/>
      <c r="G203" s="230"/>
      <c r="H203" s="121"/>
      <c r="I203" s="121"/>
      <c r="J203" s="230"/>
      <c r="K203" s="103"/>
      <c r="L203" s="230"/>
      <c r="M203" s="103"/>
      <c r="N203" s="233">
        <f t="shared" si="12"/>
        <v>0</v>
      </c>
    </row>
    <row r="204" spans="1:14" s="102" customFormat="1" ht="12.75" x14ac:dyDescent="0.2">
      <c r="A204" s="66"/>
      <c r="B204" s="131">
        <v>3060</v>
      </c>
      <c r="C204" s="67" t="s">
        <v>59</v>
      </c>
      <c r="D204" s="121"/>
      <c r="E204" s="121"/>
      <c r="F204" s="121"/>
      <c r="G204" s="230">
        <v>18951</v>
      </c>
      <c r="H204" s="121"/>
      <c r="I204" s="121"/>
      <c r="J204" s="230">
        <v>28467</v>
      </c>
      <c r="K204" s="103"/>
      <c r="L204" s="230"/>
      <c r="M204" s="103"/>
      <c r="N204" s="233">
        <f t="shared" si="12"/>
        <v>28467</v>
      </c>
    </row>
    <row r="205" spans="1:14" s="102" customFormat="1" ht="12.75" x14ac:dyDescent="0.2">
      <c r="A205" s="66"/>
      <c r="B205" s="131">
        <v>3061</v>
      </c>
      <c r="C205" s="67" t="s">
        <v>60</v>
      </c>
      <c r="D205" s="121"/>
      <c r="E205" s="121"/>
      <c r="F205" s="121"/>
      <c r="G205" s="230"/>
      <c r="H205" s="121"/>
      <c r="I205" s="121"/>
      <c r="J205" s="230"/>
      <c r="K205" s="103"/>
      <c r="L205" s="230"/>
      <c r="M205" s="103"/>
      <c r="N205" s="233">
        <f t="shared" si="12"/>
        <v>0</v>
      </c>
    </row>
    <row r="206" spans="1:14" s="102" customFormat="1" ht="12.75" x14ac:dyDescent="0.2">
      <c r="A206" s="66"/>
      <c r="B206" s="131">
        <v>3062</v>
      </c>
      <c r="C206" s="67" t="s">
        <v>61</v>
      </c>
      <c r="D206" s="121"/>
      <c r="E206" s="121"/>
      <c r="F206" s="121"/>
      <c r="G206" s="230"/>
      <c r="H206" s="121"/>
      <c r="I206" s="121"/>
      <c r="J206" s="230"/>
      <c r="K206" s="103"/>
      <c r="L206" s="230"/>
      <c r="M206" s="103"/>
      <c r="N206" s="233">
        <f t="shared" si="12"/>
        <v>0</v>
      </c>
    </row>
    <row r="207" spans="1:14" s="102" customFormat="1" ht="12.75" x14ac:dyDescent="0.2">
      <c r="A207" s="66"/>
      <c r="B207" s="131">
        <v>3063</v>
      </c>
      <c r="C207" s="67" t="s">
        <v>62</v>
      </c>
      <c r="D207" s="121"/>
      <c r="E207" s="121"/>
      <c r="F207" s="121"/>
      <c r="G207" s="230"/>
      <c r="H207" s="121"/>
      <c r="I207" s="121"/>
      <c r="J207" s="230"/>
      <c r="K207" s="103"/>
      <c r="L207" s="230"/>
      <c r="M207" s="103"/>
      <c r="N207" s="233">
        <f t="shared" si="12"/>
        <v>0</v>
      </c>
    </row>
    <row r="208" spans="1:14" s="102" customFormat="1" ht="12.75" x14ac:dyDescent="0.2">
      <c r="A208" s="66"/>
      <c r="B208" s="131">
        <v>6064</v>
      </c>
      <c r="C208" s="116" t="s">
        <v>311</v>
      </c>
      <c r="D208" s="121"/>
      <c r="E208" s="121"/>
      <c r="F208" s="121"/>
      <c r="G208" s="230">
        <v>2421</v>
      </c>
      <c r="H208" s="121"/>
      <c r="I208" s="121"/>
      <c r="J208" s="230">
        <v>2500</v>
      </c>
      <c r="K208" s="103"/>
      <c r="L208" s="230"/>
      <c r="M208" s="103"/>
      <c r="N208" s="233">
        <f t="shared" si="12"/>
        <v>2500</v>
      </c>
    </row>
    <row r="209" spans="1:14" s="102" customFormat="1" ht="12.75" x14ac:dyDescent="0.2">
      <c r="A209" s="66"/>
      <c r="B209" s="131" t="s">
        <v>175</v>
      </c>
      <c r="C209" s="67" t="s">
        <v>63</v>
      </c>
      <c r="D209" s="121"/>
      <c r="E209" s="121"/>
      <c r="F209" s="121"/>
      <c r="G209" s="230">
        <v>26511</v>
      </c>
      <c r="H209" s="121"/>
      <c r="I209" s="121"/>
      <c r="J209" s="230">
        <v>40000</v>
      </c>
      <c r="K209" s="103"/>
      <c r="L209" s="230"/>
      <c r="M209" s="103"/>
      <c r="N209" s="233">
        <f t="shared" si="12"/>
        <v>40000</v>
      </c>
    </row>
    <row r="210" spans="1:14" s="102" customFormat="1" ht="12.75" x14ac:dyDescent="0.2">
      <c r="A210" s="66"/>
      <c r="B210" s="131" t="s">
        <v>176</v>
      </c>
      <c r="C210" s="67" t="s">
        <v>84</v>
      </c>
      <c r="D210" s="121"/>
      <c r="E210" s="121"/>
      <c r="F210" s="121"/>
      <c r="G210" s="230"/>
      <c r="H210" s="121"/>
      <c r="I210" s="121"/>
      <c r="J210" s="230"/>
      <c r="K210" s="103"/>
      <c r="L210" s="230"/>
      <c r="M210" s="103"/>
      <c r="N210" s="233">
        <f t="shared" si="12"/>
        <v>0</v>
      </c>
    </row>
    <row r="211" spans="1:14" s="102" customFormat="1" ht="12.75" x14ac:dyDescent="0.2">
      <c r="A211" s="66"/>
      <c r="B211" s="131" t="s">
        <v>177</v>
      </c>
      <c r="C211" s="67" t="s">
        <v>52</v>
      </c>
      <c r="D211" s="121"/>
      <c r="E211" s="121"/>
      <c r="F211" s="121"/>
      <c r="G211" s="230">
        <v>4512</v>
      </c>
      <c r="H211" s="121"/>
      <c r="I211" s="121"/>
      <c r="J211" s="230">
        <v>7000</v>
      </c>
      <c r="K211" s="103"/>
      <c r="L211" s="230"/>
      <c r="M211" s="103"/>
      <c r="N211" s="233">
        <f t="shared" si="12"/>
        <v>7000</v>
      </c>
    </row>
    <row r="212" spans="1:14" s="102" customFormat="1" ht="12.75" x14ac:dyDescent="0.2">
      <c r="A212" s="66"/>
      <c r="B212" s="131" t="s">
        <v>178</v>
      </c>
      <c r="C212" s="67" t="s">
        <v>51</v>
      </c>
      <c r="D212" s="121"/>
      <c r="E212" s="121"/>
      <c r="F212" s="121"/>
      <c r="G212" s="230">
        <v>32541</v>
      </c>
      <c r="H212" s="121"/>
      <c r="I212" s="121"/>
      <c r="J212" s="230">
        <v>57000</v>
      </c>
      <c r="K212" s="103"/>
      <c r="L212" s="230"/>
      <c r="M212" s="103"/>
      <c r="N212" s="233">
        <f t="shared" si="12"/>
        <v>57000</v>
      </c>
    </row>
    <row r="213" spans="1:14" s="102" customFormat="1" ht="12.75" x14ac:dyDescent="0.2">
      <c r="A213" s="66"/>
      <c r="B213" s="131" t="s">
        <v>179</v>
      </c>
      <c r="C213" s="67" t="s">
        <v>164</v>
      </c>
      <c r="D213" s="121"/>
      <c r="E213" s="121"/>
      <c r="F213" s="121"/>
      <c r="G213" s="230"/>
      <c r="H213" s="121"/>
      <c r="I213" s="121"/>
      <c r="J213" s="230">
        <v>0</v>
      </c>
      <c r="K213" s="103"/>
      <c r="L213" s="230"/>
      <c r="M213" s="103"/>
      <c r="N213" s="233">
        <f t="shared" si="12"/>
        <v>0</v>
      </c>
    </row>
    <row r="214" spans="1:14" s="102" customFormat="1" ht="12.75" x14ac:dyDescent="0.2">
      <c r="A214" s="66"/>
      <c r="B214" s="131" t="s">
        <v>180</v>
      </c>
      <c r="C214" s="67" t="s">
        <v>33</v>
      </c>
      <c r="D214" s="121"/>
      <c r="E214" s="121"/>
      <c r="F214" s="121"/>
      <c r="G214" s="230">
        <v>244</v>
      </c>
      <c r="H214" s="121"/>
      <c r="I214" s="121"/>
      <c r="J214" s="230">
        <v>4500</v>
      </c>
      <c r="K214" s="103"/>
      <c r="L214" s="230"/>
      <c r="M214" s="103"/>
      <c r="N214" s="233">
        <f t="shared" si="12"/>
        <v>4500</v>
      </c>
    </row>
    <row r="215" spans="1:14" s="102" customFormat="1" ht="12.75" x14ac:dyDescent="0.2">
      <c r="A215" s="66"/>
      <c r="B215" s="131" t="s">
        <v>181</v>
      </c>
      <c r="C215" s="67" t="s">
        <v>86</v>
      </c>
      <c r="D215" s="121"/>
      <c r="E215" s="121"/>
      <c r="F215" s="121"/>
      <c r="G215" s="230"/>
      <c r="H215" s="121"/>
      <c r="I215" s="121"/>
      <c r="J215" s="230">
        <v>0</v>
      </c>
      <c r="K215" s="103"/>
      <c r="L215" s="230"/>
      <c r="M215" s="103"/>
      <c r="N215" s="233">
        <f t="shared" si="12"/>
        <v>0</v>
      </c>
    </row>
    <row r="216" spans="1:14" s="102" customFormat="1" ht="12.75" x14ac:dyDescent="0.2">
      <c r="A216" s="66"/>
      <c r="B216" s="131" t="s">
        <v>182</v>
      </c>
      <c r="C216" s="67" t="s">
        <v>83</v>
      </c>
      <c r="D216" s="121"/>
      <c r="E216" s="121"/>
      <c r="F216" s="121"/>
      <c r="G216" s="230"/>
      <c r="H216" s="121"/>
      <c r="I216" s="121"/>
      <c r="J216" s="230">
        <v>0</v>
      </c>
      <c r="K216" s="103"/>
      <c r="L216" s="230"/>
      <c r="M216" s="103"/>
      <c r="N216" s="233">
        <f t="shared" si="12"/>
        <v>0</v>
      </c>
    </row>
    <row r="217" spans="1:14" s="102" customFormat="1" ht="12.75" x14ac:dyDescent="0.2">
      <c r="A217" s="66"/>
      <c r="B217" s="136"/>
      <c r="C217" s="137"/>
      <c r="D217" s="121"/>
      <c r="E217" s="121"/>
      <c r="F217" s="121"/>
      <c r="G217" s="231"/>
      <c r="H217" s="121"/>
      <c r="I217" s="121"/>
      <c r="J217" s="231">
        <v>0</v>
      </c>
      <c r="K217" s="103"/>
      <c r="L217" s="231"/>
      <c r="M217" s="103"/>
      <c r="N217" s="234">
        <f t="shared" si="12"/>
        <v>0</v>
      </c>
    </row>
    <row r="218" spans="1:14" s="102" customFormat="1" ht="12.75" x14ac:dyDescent="0.2">
      <c r="A218" s="84"/>
      <c r="B218" s="133"/>
      <c r="C218" s="67"/>
      <c r="D218" s="104"/>
      <c r="E218" s="104"/>
      <c r="F218" s="104"/>
      <c r="G218" s="235">
        <f>SUM(G186:G217)</f>
        <v>387201</v>
      </c>
      <c r="H218" s="104"/>
      <c r="I218" s="104"/>
      <c r="J218" s="235">
        <f>SUM(J186:J217)</f>
        <v>549683</v>
      </c>
      <c r="K218" s="105"/>
      <c r="L218" s="235">
        <f>SUM(L186:L217)</f>
        <v>0</v>
      </c>
      <c r="M218" s="105"/>
      <c r="N218" s="235">
        <f>SUM(N186:N217)</f>
        <v>549683</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9">
        <v>11542</v>
      </c>
      <c r="H221" s="121"/>
      <c r="I221" s="121"/>
      <c r="J221" s="229">
        <v>15000</v>
      </c>
      <c r="K221" s="103"/>
      <c r="L221" s="229"/>
      <c r="M221" s="103"/>
      <c r="N221" s="232">
        <f t="shared" ref="N221:N234" si="13">J221-L221</f>
        <v>15000</v>
      </c>
    </row>
    <row r="222" spans="1:14" s="102" customFormat="1" ht="12.75" x14ac:dyDescent="0.2">
      <c r="A222" s="84"/>
      <c r="B222" s="131" t="s">
        <v>184</v>
      </c>
      <c r="C222" s="67" t="s">
        <v>140</v>
      </c>
      <c r="D222" s="121"/>
      <c r="E222" s="121"/>
      <c r="F222" s="121"/>
      <c r="G222" s="230"/>
      <c r="H222" s="121"/>
      <c r="I222" s="121"/>
      <c r="J222" s="230"/>
      <c r="K222" s="103"/>
      <c r="L222" s="230"/>
      <c r="M222" s="103"/>
      <c r="N222" s="233">
        <f t="shared" si="13"/>
        <v>0</v>
      </c>
    </row>
    <row r="223" spans="1:14" s="102" customFormat="1" ht="12.75" x14ac:dyDescent="0.2">
      <c r="A223" s="84"/>
      <c r="B223" s="131" t="s">
        <v>185</v>
      </c>
      <c r="C223" s="67" t="s">
        <v>186</v>
      </c>
      <c r="D223" s="121"/>
      <c r="E223" s="121"/>
      <c r="F223" s="121"/>
      <c r="G223" s="230">
        <v>7951</v>
      </c>
      <c r="H223" s="121"/>
      <c r="I223" s="121"/>
      <c r="J223" s="230">
        <v>9200</v>
      </c>
      <c r="K223" s="103"/>
      <c r="L223" s="230"/>
      <c r="M223" s="103"/>
      <c r="N223" s="233">
        <f t="shared" si="13"/>
        <v>9200</v>
      </c>
    </row>
    <row r="224" spans="1:14" s="102" customFormat="1" ht="12.75" x14ac:dyDescent="0.2">
      <c r="A224" s="66"/>
      <c r="B224" s="131" t="s">
        <v>187</v>
      </c>
      <c r="C224" s="67" t="s">
        <v>141</v>
      </c>
      <c r="D224" s="122"/>
      <c r="E224" s="121"/>
      <c r="F224" s="121"/>
      <c r="G224" s="230">
        <v>2025</v>
      </c>
      <c r="H224" s="125"/>
      <c r="I224" s="125"/>
      <c r="J224" s="230">
        <v>2400</v>
      </c>
      <c r="K224" s="103"/>
      <c r="L224" s="230"/>
      <c r="M224" s="103"/>
      <c r="N224" s="233">
        <f t="shared" si="13"/>
        <v>2400</v>
      </c>
    </row>
    <row r="225" spans="1:14" s="102" customFormat="1" ht="12.75" x14ac:dyDescent="0.2">
      <c r="A225" s="66"/>
      <c r="B225" s="131" t="s">
        <v>189</v>
      </c>
      <c r="C225" s="67" t="s">
        <v>188</v>
      </c>
      <c r="D225" s="122"/>
      <c r="E225" s="121"/>
      <c r="F225" s="121"/>
      <c r="G225" s="230">
        <v>6064</v>
      </c>
      <c r="H225" s="125"/>
      <c r="I225" s="125"/>
      <c r="J225" s="230">
        <v>6500</v>
      </c>
      <c r="K225" s="103"/>
      <c r="L225" s="230"/>
      <c r="M225" s="103"/>
      <c r="N225" s="233">
        <f t="shared" si="13"/>
        <v>6500</v>
      </c>
    </row>
    <row r="226" spans="1:14" s="102" customFormat="1" ht="12.75" x14ac:dyDescent="0.2">
      <c r="A226" s="66"/>
      <c r="B226" s="131" t="s">
        <v>190</v>
      </c>
      <c r="C226" s="67" t="s">
        <v>21</v>
      </c>
      <c r="D226" s="122"/>
      <c r="E226" s="121"/>
      <c r="F226" s="121"/>
      <c r="G226" s="230">
        <v>4184</v>
      </c>
      <c r="H226" s="125"/>
      <c r="I226" s="125"/>
      <c r="J226" s="230">
        <v>1500</v>
      </c>
      <c r="K226" s="103"/>
      <c r="L226" s="230"/>
      <c r="M226" s="103"/>
      <c r="N226" s="233">
        <f t="shared" si="13"/>
        <v>1500</v>
      </c>
    </row>
    <row r="227" spans="1:14" s="102" customFormat="1" ht="12.75" x14ac:dyDescent="0.2">
      <c r="A227" s="84"/>
      <c r="B227" s="131" t="s">
        <v>191</v>
      </c>
      <c r="C227" s="67" t="s">
        <v>20</v>
      </c>
      <c r="D227" s="122"/>
      <c r="E227" s="121"/>
      <c r="F227" s="121"/>
      <c r="G227" s="230"/>
      <c r="H227" s="125"/>
      <c r="I227" s="125"/>
      <c r="J227" s="230">
        <v>0</v>
      </c>
      <c r="K227" s="103"/>
      <c r="L227" s="230"/>
      <c r="M227" s="103"/>
      <c r="N227" s="233">
        <f t="shared" si="13"/>
        <v>0</v>
      </c>
    </row>
    <row r="228" spans="1:14" s="102" customFormat="1" ht="12.75" x14ac:dyDescent="0.2">
      <c r="A228" s="84"/>
      <c r="B228" s="131" t="s">
        <v>192</v>
      </c>
      <c r="C228" s="67" t="s">
        <v>22</v>
      </c>
      <c r="D228" s="122"/>
      <c r="E228" s="121"/>
      <c r="F228" s="121"/>
      <c r="G228" s="230">
        <v>2988</v>
      </c>
      <c r="H228" s="125"/>
      <c r="I228" s="125"/>
      <c r="J228" s="230">
        <v>5000</v>
      </c>
      <c r="K228" s="103"/>
      <c r="L228" s="230"/>
      <c r="M228" s="103"/>
      <c r="N228" s="233">
        <f t="shared" si="13"/>
        <v>5000</v>
      </c>
    </row>
    <row r="229" spans="1:14" s="102" customFormat="1" ht="12.75" x14ac:dyDescent="0.2">
      <c r="A229" s="84"/>
      <c r="B229" s="131">
        <v>3050</v>
      </c>
      <c r="C229" s="67" t="s">
        <v>220</v>
      </c>
      <c r="D229" s="122"/>
      <c r="E229" s="121"/>
      <c r="F229" s="121"/>
      <c r="G229" s="230">
        <v>3229</v>
      </c>
      <c r="H229" s="125"/>
      <c r="I229" s="125"/>
      <c r="J229" s="230">
        <v>4500</v>
      </c>
      <c r="K229" s="103"/>
      <c r="L229" s="230"/>
      <c r="M229" s="103"/>
      <c r="N229" s="233">
        <f t="shared" si="13"/>
        <v>4500</v>
      </c>
    </row>
    <row r="230" spans="1:14" s="102" customFormat="1" ht="12.75" x14ac:dyDescent="0.2">
      <c r="A230" s="84"/>
      <c r="B230" s="131" t="s">
        <v>193</v>
      </c>
      <c r="C230" s="67" t="s">
        <v>64</v>
      </c>
      <c r="D230" s="122"/>
      <c r="E230" s="121"/>
      <c r="F230" s="121"/>
      <c r="G230" s="230">
        <v>22541</v>
      </c>
      <c r="H230" s="125"/>
      <c r="I230" s="125"/>
      <c r="J230" s="230">
        <v>31500</v>
      </c>
      <c r="K230" s="103"/>
      <c r="L230" s="230"/>
      <c r="M230" s="103"/>
      <c r="N230" s="233">
        <f t="shared" si="13"/>
        <v>31500</v>
      </c>
    </row>
    <row r="231" spans="1:14" s="102" customFormat="1" ht="12.75" x14ac:dyDescent="0.2">
      <c r="A231" s="66"/>
      <c r="B231" s="131" t="s">
        <v>194</v>
      </c>
      <c r="C231" s="67" t="s">
        <v>23</v>
      </c>
      <c r="D231" s="122"/>
      <c r="E231" s="121"/>
      <c r="F231" s="121"/>
      <c r="G231" s="230">
        <v>557</v>
      </c>
      <c r="H231" s="125"/>
      <c r="I231" s="125"/>
      <c r="J231" s="230">
        <v>1000</v>
      </c>
      <c r="K231" s="103"/>
      <c r="L231" s="230"/>
      <c r="M231" s="103"/>
      <c r="N231" s="233">
        <f t="shared" si="13"/>
        <v>1000</v>
      </c>
    </row>
    <row r="232" spans="1:14" s="102" customFormat="1" ht="12.75" x14ac:dyDescent="0.2">
      <c r="A232" s="106"/>
      <c r="B232" s="134">
        <v>3345</v>
      </c>
      <c r="C232" s="67" t="s">
        <v>195</v>
      </c>
      <c r="D232" s="123"/>
      <c r="E232" s="121"/>
      <c r="F232" s="121"/>
      <c r="G232" s="230"/>
      <c r="H232" s="125"/>
      <c r="I232" s="125"/>
      <c r="J232" s="230"/>
      <c r="K232" s="103"/>
      <c r="L232" s="230"/>
      <c r="M232" s="103"/>
      <c r="N232" s="233">
        <f t="shared" si="13"/>
        <v>0</v>
      </c>
    </row>
    <row r="233" spans="1:14" s="102" customFormat="1" ht="12.75" x14ac:dyDescent="0.2">
      <c r="A233" s="66"/>
      <c r="B233" s="131" t="s">
        <v>196</v>
      </c>
      <c r="C233" s="67" t="s">
        <v>221</v>
      </c>
      <c r="D233" s="68"/>
      <c r="E233" s="121"/>
      <c r="F233" s="121"/>
      <c r="G233" s="230"/>
      <c r="H233" s="103"/>
      <c r="I233" s="103"/>
      <c r="J233" s="230">
        <v>500</v>
      </c>
      <c r="K233" s="103"/>
      <c r="L233" s="230"/>
      <c r="M233" s="103"/>
      <c r="N233" s="233">
        <f t="shared" si="13"/>
        <v>500</v>
      </c>
    </row>
    <row r="234" spans="1:14" s="102" customFormat="1" ht="12.75" x14ac:dyDescent="0.2">
      <c r="A234" s="66"/>
      <c r="B234" s="136"/>
      <c r="C234" s="138"/>
      <c r="D234" s="68"/>
      <c r="E234" s="121"/>
      <c r="F234" s="121"/>
      <c r="G234" s="231"/>
      <c r="H234" s="103"/>
      <c r="I234" s="103"/>
      <c r="J234" s="231"/>
      <c r="K234" s="103"/>
      <c r="L234" s="231"/>
      <c r="M234" s="103"/>
      <c r="N234" s="234">
        <f t="shared" si="13"/>
        <v>0</v>
      </c>
    </row>
    <row r="235" spans="1:14" s="72" customFormat="1" ht="12.75" customHeight="1" x14ac:dyDescent="0.2">
      <c r="A235" s="66"/>
      <c r="B235" s="131"/>
      <c r="C235" s="67"/>
      <c r="D235" s="93"/>
      <c r="E235" s="93"/>
      <c r="F235" s="93"/>
      <c r="G235" s="235">
        <f>SUM(G221:G234)</f>
        <v>61081</v>
      </c>
      <c r="H235" s="93"/>
      <c r="I235" s="93"/>
      <c r="J235" s="235">
        <f>SUM(J221:J234)</f>
        <v>77100</v>
      </c>
      <c r="K235" s="93"/>
      <c r="L235" s="235">
        <f>SUM(L221:L234)</f>
        <v>0</v>
      </c>
      <c r="M235" s="93"/>
      <c r="N235" s="235">
        <f>SUM(N221:N234)</f>
        <v>77100</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9"/>
      <c r="H238" s="108"/>
      <c r="I238" s="108"/>
      <c r="J238" s="229"/>
      <c r="K238" s="108"/>
      <c r="L238" s="229"/>
      <c r="M238" s="108"/>
      <c r="N238" s="232">
        <f t="shared" ref="N238:N239" si="14">J238-L238</f>
        <v>0</v>
      </c>
    </row>
    <row r="239" spans="1:14" s="90" customFormat="1" ht="12.75" x14ac:dyDescent="0.2">
      <c r="A239" s="66"/>
      <c r="B239" s="136"/>
      <c r="C239" s="130"/>
      <c r="D239" s="108"/>
      <c r="E239" s="108"/>
      <c r="F239" s="108"/>
      <c r="G239" s="231"/>
      <c r="H239" s="108"/>
      <c r="I239" s="108"/>
      <c r="J239" s="231"/>
      <c r="K239" s="108"/>
      <c r="L239" s="231"/>
      <c r="M239" s="108"/>
      <c r="N239" s="234">
        <f t="shared" si="14"/>
        <v>0</v>
      </c>
    </row>
    <row r="240" spans="1:14" s="77" customFormat="1" ht="12.75" x14ac:dyDescent="0.2">
      <c r="A240" s="66"/>
      <c r="B240" s="131"/>
      <c r="C240" s="67"/>
      <c r="D240" s="93"/>
      <c r="E240" s="93"/>
      <c r="F240" s="93"/>
      <c r="G240" s="235">
        <f>SUM(G238:G239)</f>
        <v>0</v>
      </c>
      <c r="H240" s="93"/>
      <c r="I240" s="93"/>
      <c r="J240" s="235">
        <f>SUM(J238:J239)</f>
        <v>0</v>
      </c>
      <c r="K240" s="93"/>
      <c r="L240" s="235">
        <f>SUM(L238:L239)</f>
        <v>0</v>
      </c>
      <c r="M240" s="93"/>
      <c r="N240" s="235">
        <f>SUM(N238:N239)</f>
        <v>0</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2025</v>
      </c>
      <c r="K247" s="194"/>
      <c r="L247" s="193" t="s">
        <v>262</v>
      </c>
      <c r="M247" s="194"/>
      <c r="N247" s="193">
        <f>N169</f>
        <v>2025</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9"/>
      <c r="H252" s="108"/>
      <c r="I252" s="108"/>
      <c r="J252" s="229"/>
      <c r="K252" s="108"/>
      <c r="L252" s="229"/>
      <c r="M252" s="108"/>
      <c r="N252" s="232">
        <f t="shared" ref="N252:N255" si="15">J252-L252</f>
        <v>0</v>
      </c>
      <c r="O252" s="252"/>
      <c r="P252" s="277" t="s">
        <v>332</v>
      </c>
    </row>
    <row r="253" spans="1:16" s="90" customFormat="1" ht="12.75" customHeight="1" x14ac:dyDescent="0.2">
      <c r="A253" s="66"/>
      <c r="B253" s="131">
        <v>3695</v>
      </c>
      <c r="C253" s="116" t="s">
        <v>101</v>
      </c>
      <c r="D253" s="108"/>
      <c r="E253" s="108"/>
      <c r="F253" s="108"/>
      <c r="G253" s="230"/>
      <c r="H253" s="108"/>
      <c r="I253" s="108"/>
      <c r="J253" s="230"/>
      <c r="K253" s="108"/>
      <c r="L253" s="230"/>
      <c r="M253" s="108"/>
      <c r="N253" s="233">
        <f t="shared" si="15"/>
        <v>0</v>
      </c>
      <c r="O253" s="252"/>
      <c r="P253" s="277" t="s">
        <v>344</v>
      </c>
    </row>
    <row r="254" spans="1:16" s="90" customFormat="1" ht="12.75" customHeight="1" x14ac:dyDescent="0.2">
      <c r="A254" s="66"/>
      <c r="B254" s="131" t="s">
        <v>199</v>
      </c>
      <c r="C254" s="116" t="str">
        <f>B256&amp;'Depreciation Shedule'!B15</f>
        <v>Depreciation As at end of September 2025</v>
      </c>
      <c r="D254" s="108"/>
      <c r="E254" s="108"/>
      <c r="F254" s="108"/>
      <c r="G254" s="253">
        <f>'Depreciation Shedule'!P24+'Depreciation Shedule'!P25</f>
        <v>49746.75</v>
      </c>
      <c r="H254" s="108"/>
      <c r="I254" s="108"/>
      <c r="J254" s="230">
        <v>54211</v>
      </c>
      <c r="K254" s="108"/>
      <c r="L254" s="230"/>
      <c r="M254" s="108"/>
      <c r="N254" s="233">
        <f t="shared" si="15"/>
        <v>54211</v>
      </c>
    </row>
    <row r="255" spans="1:16" s="102" customFormat="1" ht="12.75" x14ac:dyDescent="0.2">
      <c r="A255" s="66"/>
      <c r="B255" s="136"/>
      <c r="C255" s="137"/>
      <c r="D255" s="68"/>
      <c r="E255" s="121"/>
      <c r="F255" s="121"/>
      <c r="G255" s="231"/>
      <c r="H255" s="103"/>
      <c r="I255" s="103"/>
      <c r="J255" s="231"/>
      <c r="K255" s="103"/>
      <c r="L255" s="231"/>
      <c r="M255" s="103"/>
      <c r="N255" s="234">
        <f t="shared" si="15"/>
        <v>0</v>
      </c>
    </row>
    <row r="256" spans="1:16" s="69" customFormat="1" ht="12.75" customHeight="1" x14ac:dyDescent="0.2">
      <c r="A256" s="187"/>
      <c r="B256" s="186" t="s">
        <v>24</v>
      </c>
      <c r="C256" s="67"/>
      <c r="D256" s="68"/>
      <c r="E256" s="68"/>
      <c r="F256" s="68"/>
      <c r="G256" s="235">
        <f>SUM(G252:G255)</f>
        <v>49746.75</v>
      </c>
      <c r="H256" s="68"/>
      <c r="I256" s="68"/>
      <c r="J256" s="235">
        <f>SUM(J252:J255)</f>
        <v>54211</v>
      </c>
      <c r="K256" s="68"/>
      <c r="L256" s="235">
        <f>SUM(L252:L255)</f>
        <v>0</v>
      </c>
      <c r="M256" s="68"/>
      <c r="N256" s="235">
        <f>SUM(N252:N255)</f>
        <v>54211</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651399.75</v>
      </c>
      <c r="H258" s="93"/>
      <c r="I258" s="93"/>
      <c r="J258" s="109">
        <f>SUM(J240,J235,J218,J179,J256)</f>
        <v>851163</v>
      </c>
      <c r="K258" s="93"/>
      <c r="L258" s="109">
        <f>SUM(L240,L235,L218,L179,L256)</f>
        <v>0</v>
      </c>
      <c r="M258" s="93"/>
      <c r="N258" s="109">
        <f>SUM(N240,N235,N218,N179,N256)</f>
        <v>851163</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2.75" x14ac:dyDescent="0.2">
      <c r="A262" s="66"/>
      <c r="B262" s="131" t="s">
        <v>201</v>
      </c>
      <c r="C262" s="72" t="s">
        <v>70</v>
      </c>
      <c r="D262" s="87"/>
      <c r="E262" s="87"/>
      <c r="F262" s="87"/>
      <c r="G262" s="230"/>
      <c r="H262" s="87"/>
      <c r="I262" s="87"/>
      <c r="J262" s="230"/>
      <c r="K262" s="87"/>
      <c r="L262" s="230"/>
      <c r="M262" s="87"/>
      <c r="N262" s="233">
        <f t="shared" si="16"/>
        <v>0</v>
      </c>
    </row>
    <row r="263" spans="1:14" s="72" customFormat="1" ht="12.75" x14ac:dyDescent="0.2">
      <c r="A263" s="66"/>
      <c r="B263" s="136"/>
      <c r="C263" s="259"/>
      <c r="D263" s="87"/>
      <c r="E263" s="87"/>
      <c r="F263" s="87"/>
      <c r="G263" s="231"/>
      <c r="H263" s="87"/>
      <c r="I263" s="87"/>
      <c r="J263" s="231">
        <v>0</v>
      </c>
      <c r="K263" s="87"/>
      <c r="L263" s="231"/>
      <c r="M263" s="87"/>
      <c r="N263" s="234">
        <f t="shared" si="16"/>
        <v>0</v>
      </c>
    </row>
    <row r="264" spans="1:14" s="72" customFormat="1" ht="12.75" x14ac:dyDescent="0.2">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9">
        <v>316685</v>
      </c>
      <c r="H267" s="87"/>
      <c r="I267" s="87"/>
      <c r="J267" s="229">
        <v>35000</v>
      </c>
      <c r="K267" s="87"/>
      <c r="L267" s="229"/>
      <c r="M267" s="87"/>
      <c r="N267" s="232">
        <f t="shared" ref="N267:N271" si="17">J267-L267</f>
        <v>35000</v>
      </c>
    </row>
    <row r="268" spans="1:14" s="72" customFormat="1" ht="12.75" x14ac:dyDescent="0.2">
      <c r="A268" s="66"/>
      <c r="B268" s="131" t="s">
        <v>203</v>
      </c>
      <c r="C268" s="72" t="s">
        <v>222</v>
      </c>
      <c r="D268" s="87"/>
      <c r="E268" s="87"/>
      <c r="F268" s="87"/>
      <c r="G268" s="230"/>
      <c r="H268" s="87"/>
      <c r="I268" s="87"/>
      <c r="J268" s="230"/>
      <c r="K268" s="87"/>
      <c r="L268" s="230"/>
      <c r="M268" s="87"/>
      <c r="N268" s="233">
        <f t="shared" si="17"/>
        <v>0</v>
      </c>
    </row>
    <row r="269" spans="1:14" s="72" customFormat="1" ht="12.75" x14ac:dyDescent="0.2">
      <c r="A269" s="66"/>
      <c r="B269" s="131" t="s">
        <v>204</v>
      </c>
      <c r="C269" s="72" t="s">
        <v>88</v>
      </c>
      <c r="D269" s="87"/>
      <c r="E269" s="87"/>
      <c r="F269" s="87"/>
      <c r="G269" s="230"/>
      <c r="H269" s="87"/>
      <c r="I269" s="87"/>
      <c r="J269" s="230"/>
      <c r="K269" s="87"/>
      <c r="L269" s="230"/>
      <c r="M269" s="87"/>
      <c r="N269" s="233">
        <f t="shared" si="17"/>
        <v>0</v>
      </c>
    </row>
    <row r="270" spans="1:14" s="72" customFormat="1" ht="12.75" x14ac:dyDescent="0.2">
      <c r="A270" s="66"/>
      <c r="B270" s="131">
        <v>250</v>
      </c>
      <c r="C270" s="72" t="s">
        <v>142</v>
      </c>
      <c r="D270" s="87"/>
      <c r="E270" s="87"/>
      <c r="F270" s="87"/>
      <c r="G270" s="230">
        <v>34515</v>
      </c>
      <c r="H270" s="87"/>
      <c r="I270" s="87"/>
      <c r="J270" s="230">
        <v>30000</v>
      </c>
      <c r="K270" s="87"/>
      <c r="L270" s="230"/>
      <c r="M270" s="87"/>
      <c r="N270" s="233">
        <f t="shared" si="17"/>
        <v>30000</v>
      </c>
    </row>
    <row r="271" spans="1:14" s="72" customFormat="1" ht="12.75" x14ac:dyDescent="0.2">
      <c r="A271" s="66"/>
      <c r="B271" s="136"/>
      <c r="C271" s="92" t="s">
        <v>1</v>
      </c>
      <c r="D271" s="87"/>
      <c r="E271" s="87"/>
      <c r="F271" s="87"/>
      <c r="G271" s="231"/>
      <c r="H271" s="87"/>
      <c r="I271" s="87"/>
      <c r="J271" s="231"/>
      <c r="K271" s="87"/>
      <c r="L271" s="231"/>
      <c r="M271" s="87"/>
      <c r="N271" s="234">
        <f t="shared" si="17"/>
        <v>0</v>
      </c>
    </row>
    <row r="272" spans="1:14" s="72" customFormat="1" ht="12.75" x14ac:dyDescent="0.2">
      <c r="A272" s="66"/>
      <c r="B272" s="131"/>
      <c r="D272" s="93"/>
      <c r="E272" s="93"/>
      <c r="F272" s="93"/>
      <c r="G272" s="235">
        <f>SUM(G267:G271)</f>
        <v>351200</v>
      </c>
      <c r="H272" s="93"/>
      <c r="I272" s="93"/>
      <c r="J272" s="235">
        <f>SUM(J267:J271)</f>
        <v>65000</v>
      </c>
      <c r="K272" s="93"/>
      <c r="L272" s="235">
        <f>SUM(L267:L271)</f>
        <v>0</v>
      </c>
      <c r="M272" s="93"/>
      <c r="N272" s="235">
        <f>SUM(N267:N271)</f>
        <v>65000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8">
        <v>294017</v>
      </c>
      <c r="H275" s="87"/>
      <c r="I275" s="87"/>
      <c r="J275" s="238">
        <v>405253</v>
      </c>
      <c r="K275" s="87"/>
      <c r="L275" s="238"/>
      <c r="M275" s="87"/>
      <c r="N275" s="237">
        <f t="shared" ref="N275" si="18">J275-L275</f>
        <v>405253</v>
      </c>
    </row>
    <row r="276" spans="1:14" s="72" customFormat="1" ht="12.75" x14ac:dyDescent="0.2">
      <c r="A276" s="66"/>
      <c r="B276" s="131"/>
      <c r="D276" s="93"/>
      <c r="E276" s="93"/>
      <c r="F276" s="93"/>
      <c r="G276" s="235">
        <f>SUM(G275:G275)</f>
        <v>294017</v>
      </c>
      <c r="H276" s="93"/>
      <c r="I276" s="93"/>
      <c r="J276" s="235">
        <f>SUM(J275:J275)</f>
        <v>405253</v>
      </c>
      <c r="K276" s="93"/>
      <c r="L276" s="235">
        <f>SUM(L275:L275)</f>
        <v>0</v>
      </c>
      <c r="M276" s="93"/>
      <c r="N276" s="107">
        <f>SUM(N275:N275)</f>
        <v>405253</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9">
        <v>83302</v>
      </c>
      <c r="H279" s="87"/>
      <c r="I279" s="87"/>
      <c r="J279" s="229">
        <v>110000</v>
      </c>
      <c r="K279" s="87"/>
      <c r="L279" s="229"/>
      <c r="M279" s="87"/>
      <c r="N279" s="232">
        <f t="shared" ref="N279:N283" si="19">J279-L279</f>
        <v>110000</v>
      </c>
    </row>
    <row r="280" spans="1:14" s="72" customFormat="1" ht="12.75" x14ac:dyDescent="0.2">
      <c r="A280" s="66"/>
      <c r="B280" s="131">
        <v>4100</v>
      </c>
      <c r="C280" s="72" t="s">
        <v>72</v>
      </c>
      <c r="D280" s="87"/>
      <c r="E280" s="87"/>
      <c r="F280" s="87"/>
      <c r="G280" s="230">
        <v>40215</v>
      </c>
      <c r="H280" s="87"/>
      <c r="I280" s="87"/>
      <c r="J280" s="230">
        <v>75000</v>
      </c>
      <c r="K280" s="87"/>
      <c r="L280" s="230"/>
      <c r="M280" s="87"/>
      <c r="N280" s="233">
        <f t="shared" si="19"/>
        <v>75000</v>
      </c>
    </row>
    <row r="281" spans="1:14" s="72" customFormat="1" ht="12.75" x14ac:dyDescent="0.2">
      <c r="A281" s="66"/>
      <c r="B281" s="131">
        <v>4150</v>
      </c>
      <c r="C281" s="72" t="s">
        <v>207</v>
      </c>
      <c r="D281" s="87"/>
      <c r="E281" s="87"/>
      <c r="F281" s="87"/>
      <c r="G281" s="230">
        <f>460041-15121</f>
        <v>444920</v>
      </c>
      <c r="H281" s="87"/>
      <c r="I281" s="87"/>
      <c r="J281" s="230">
        <v>120769</v>
      </c>
      <c r="K281" s="87"/>
      <c r="L281" s="230"/>
      <c r="M281" s="87"/>
      <c r="N281" s="233">
        <f t="shared" si="19"/>
        <v>120769</v>
      </c>
    </row>
    <row r="282" spans="1:14" s="72" customFormat="1" ht="12.75" x14ac:dyDescent="0.2">
      <c r="A282" s="66"/>
      <c r="B282" s="131"/>
      <c r="C282" s="183" t="s">
        <v>349</v>
      </c>
      <c r="D282" s="87"/>
      <c r="E282" s="87"/>
      <c r="F282" s="87"/>
      <c r="G282" s="230"/>
      <c r="H282" s="87"/>
      <c r="I282" s="87"/>
      <c r="J282" s="230">
        <v>0</v>
      </c>
      <c r="K282" s="87"/>
      <c r="L282" s="230"/>
      <c r="M282" s="87"/>
      <c r="N282" s="233">
        <f t="shared" si="19"/>
        <v>0</v>
      </c>
    </row>
    <row r="283" spans="1:14" s="72" customFormat="1" ht="12.75" x14ac:dyDescent="0.2">
      <c r="A283" s="66"/>
      <c r="B283" s="136"/>
      <c r="C283" s="259"/>
      <c r="D283" s="87"/>
      <c r="E283" s="87"/>
      <c r="F283" s="87"/>
      <c r="G283" s="230"/>
      <c r="H283" s="87"/>
      <c r="I283" s="87"/>
      <c r="J283" s="230"/>
      <c r="K283" s="87"/>
      <c r="L283" s="230"/>
      <c r="M283" s="87"/>
      <c r="N283" s="233">
        <f t="shared" si="19"/>
        <v>0</v>
      </c>
    </row>
    <row r="284" spans="1:14" s="72" customFormat="1" ht="12.75" x14ac:dyDescent="0.2">
      <c r="A284" s="66"/>
      <c r="B284" s="131"/>
      <c r="D284" s="93"/>
      <c r="E284" s="93"/>
      <c r="F284" s="93"/>
      <c r="G284" s="235">
        <f>SUM(G279:G283)</f>
        <v>568437</v>
      </c>
      <c r="H284" s="93"/>
      <c r="I284" s="93"/>
      <c r="J284" s="235">
        <f>SUM(J279:J283)</f>
        <v>305769</v>
      </c>
      <c r="K284" s="93"/>
      <c r="L284" s="235">
        <f>SUM(L279:L283)</f>
        <v>0</v>
      </c>
      <c r="M284" s="93"/>
      <c r="N284" s="235">
        <f>SUM(N279:N283)</f>
        <v>305769</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9"/>
      <c r="H287" s="71"/>
      <c r="I287" s="71"/>
      <c r="J287" s="229"/>
      <c r="K287" s="71"/>
      <c r="L287" s="229"/>
      <c r="M287" s="71"/>
      <c r="N287" s="232">
        <f t="shared" ref="N287:N288" si="20">J287-L287</f>
        <v>0</v>
      </c>
    </row>
    <row r="288" spans="1:14" s="72" customFormat="1" ht="12.75" x14ac:dyDescent="0.2">
      <c r="A288" s="66"/>
      <c r="B288" s="136"/>
      <c r="C288" s="259"/>
      <c r="D288" s="71"/>
      <c r="E288" s="71"/>
      <c r="F288" s="71"/>
      <c r="G288" s="231"/>
      <c r="H288" s="71"/>
      <c r="I288" s="71"/>
      <c r="J288" s="231"/>
      <c r="K288" s="71"/>
      <c r="L288" s="231"/>
      <c r="M288" s="71"/>
      <c r="N288" s="234">
        <f t="shared" si="20"/>
        <v>0</v>
      </c>
    </row>
    <row r="289" spans="1:23" s="72" customFormat="1" ht="12.75" x14ac:dyDescent="0.2">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9"/>
      <c r="O294" s="249"/>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51"/>
      <c r="O296" s="251"/>
    </row>
    <row r="297" spans="1:23" s="113" customFormat="1" ht="14.25" customHeight="1" x14ac:dyDescent="0.2">
      <c r="A297" s="111"/>
      <c r="B297" s="135"/>
      <c r="C297" s="188"/>
      <c r="D297" s="112"/>
      <c r="E297" s="111"/>
      <c r="F297" s="111"/>
      <c r="G297" s="229"/>
      <c r="H297" s="126"/>
      <c r="I297" s="126"/>
      <c r="J297" s="229"/>
      <c r="K297" s="66"/>
      <c r="L297" s="229"/>
      <c r="M297" s="66"/>
      <c r="N297" s="249"/>
      <c r="O297" s="249"/>
    </row>
    <row r="298" spans="1:23" s="113" customFormat="1" ht="12.75" x14ac:dyDescent="0.2">
      <c r="A298" s="111"/>
      <c r="B298" s="135"/>
      <c r="C298" s="188"/>
      <c r="D298" s="112"/>
      <c r="E298" s="111"/>
      <c r="F298" s="111"/>
      <c r="G298" s="230"/>
      <c r="H298" s="126"/>
      <c r="I298" s="126"/>
      <c r="J298" s="230"/>
      <c r="K298" s="66"/>
      <c r="L298" s="230"/>
      <c r="M298" s="66"/>
      <c r="N298" s="249"/>
      <c r="O298" s="249"/>
    </row>
    <row r="299" spans="1:23" s="113" customFormat="1" ht="12.75" x14ac:dyDescent="0.2">
      <c r="A299" s="111"/>
      <c r="B299" s="135"/>
      <c r="C299" s="188"/>
      <c r="D299" s="112"/>
      <c r="E299" s="111"/>
      <c r="F299" s="111"/>
      <c r="G299" s="230"/>
      <c r="H299" s="126"/>
      <c r="I299" s="126"/>
      <c r="J299" s="230"/>
      <c r="K299" s="66"/>
      <c r="L299" s="230"/>
      <c r="M299" s="66"/>
      <c r="N299" s="249"/>
      <c r="O299" s="249"/>
    </row>
    <row r="300" spans="1:23" s="113" customFormat="1" ht="12.75" x14ac:dyDescent="0.2">
      <c r="A300" s="111"/>
      <c r="B300" s="135"/>
      <c r="C300" s="188"/>
      <c r="D300" s="112"/>
      <c r="E300" s="111"/>
      <c r="F300" s="111"/>
      <c r="G300" s="230"/>
      <c r="H300" s="126"/>
      <c r="I300" s="126"/>
      <c r="J300" s="230"/>
      <c r="K300" s="66"/>
      <c r="L300" s="230"/>
      <c r="M300" s="66"/>
      <c r="N300" s="249"/>
      <c r="O300" s="249"/>
    </row>
    <row r="301" spans="1:23" s="113" customFormat="1" ht="12.75" x14ac:dyDescent="0.2">
      <c r="A301" s="111"/>
      <c r="B301" s="135"/>
      <c r="C301" s="188"/>
      <c r="D301" s="112"/>
      <c r="E301" s="111"/>
      <c r="F301" s="111"/>
      <c r="G301" s="230"/>
      <c r="H301" s="126"/>
      <c r="I301" s="126"/>
      <c r="J301" s="230"/>
      <c r="K301" s="66"/>
      <c r="L301" s="230"/>
      <c r="M301" s="66"/>
      <c r="N301" s="249"/>
      <c r="O301" s="249"/>
    </row>
    <row r="302" spans="1:23" s="113" customFormat="1" ht="12.75" x14ac:dyDescent="0.2">
      <c r="A302" s="111"/>
      <c r="B302" s="135"/>
      <c r="C302" s="92"/>
      <c r="D302" s="112"/>
      <c r="E302" s="111"/>
      <c r="F302" s="111"/>
      <c r="G302" s="231"/>
      <c r="H302" s="126"/>
      <c r="I302" s="126"/>
      <c r="J302" s="231"/>
      <c r="K302" s="66"/>
      <c r="L302" s="231"/>
      <c r="M302" s="66"/>
      <c r="N302" s="249"/>
      <c r="O302" s="249"/>
    </row>
    <row r="303" spans="1:23" s="102" customFormat="1" ht="12.75" x14ac:dyDescent="0.2">
      <c r="A303" s="66"/>
      <c r="B303" s="131"/>
      <c r="C303" s="72"/>
      <c r="D303" s="66"/>
      <c r="E303" s="66"/>
      <c r="F303" s="66"/>
      <c r="G303" s="235">
        <f>SUM(G297:G302)</f>
        <v>0</v>
      </c>
      <c r="H303" s="126"/>
      <c r="I303" s="126"/>
      <c r="J303" s="114">
        <f>SUM(J297:J302)</f>
        <v>0</v>
      </c>
      <c r="K303" s="66"/>
      <c r="L303" s="114">
        <f>SUM(L297:L302)</f>
        <v>0</v>
      </c>
      <c r="M303" s="66"/>
      <c r="N303" s="250"/>
      <c r="O303" s="250"/>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9"/>
      <c r="H307" s="126"/>
      <c r="I307" s="126"/>
      <c r="J307" s="229"/>
      <c r="K307" s="66"/>
      <c r="L307" s="229"/>
      <c r="M307" s="66"/>
      <c r="N307" s="249"/>
      <c r="O307" s="249"/>
    </row>
    <row r="308" spans="1:15" s="113" customFormat="1" ht="12.75" x14ac:dyDescent="0.2">
      <c r="A308" s="111"/>
      <c r="B308" s="135"/>
      <c r="C308" s="92"/>
      <c r="D308" s="112"/>
      <c r="E308" s="111"/>
      <c r="F308" s="111"/>
      <c r="G308" s="230"/>
      <c r="H308" s="126"/>
      <c r="I308" s="126"/>
      <c r="J308" s="230"/>
      <c r="K308" s="66"/>
      <c r="L308" s="230"/>
      <c r="M308" s="66"/>
      <c r="N308" s="249"/>
      <c r="O308" s="249"/>
    </row>
    <row r="309" spans="1:15" s="113" customFormat="1" ht="12.75" x14ac:dyDescent="0.2">
      <c r="A309" s="111"/>
      <c r="B309" s="135"/>
      <c r="C309" s="92"/>
      <c r="D309" s="112"/>
      <c r="E309" s="111"/>
      <c r="F309" s="111"/>
      <c r="G309" s="230"/>
      <c r="H309" s="126"/>
      <c r="I309" s="126"/>
      <c r="J309" s="230"/>
      <c r="K309" s="66"/>
      <c r="L309" s="230"/>
      <c r="M309" s="66"/>
      <c r="N309" s="249"/>
      <c r="O309" s="249"/>
    </row>
    <row r="310" spans="1:15" s="113" customFormat="1" ht="12.75" x14ac:dyDescent="0.2">
      <c r="A310" s="111"/>
      <c r="B310" s="135"/>
      <c r="C310" s="92"/>
      <c r="D310" s="112"/>
      <c r="E310" s="111"/>
      <c r="F310" s="111"/>
      <c r="G310" s="230"/>
      <c r="H310" s="126"/>
      <c r="I310" s="126"/>
      <c r="J310" s="230"/>
      <c r="K310" s="66"/>
      <c r="L310" s="230"/>
      <c r="M310" s="66"/>
      <c r="N310" s="249"/>
      <c r="O310" s="249"/>
    </row>
    <row r="311" spans="1:15" s="113" customFormat="1" ht="12.75" x14ac:dyDescent="0.2">
      <c r="A311" s="111"/>
      <c r="B311" s="135"/>
      <c r="C311" s="92"/>
      <c r="D311" s="112"/>
      <c r="E311" s="111"/>
      <c r="F311" s="111"/>
      <c r="G311" s="230"/>
      <c r="H311" s="126"/>
      <c r="I311" s="126"/>
      <c r="J311" s="230"/>
      <c r="K311" s="66"/>
      <c r="L311" s="230"/>
      <c r="M311" s="66"/>
      <c r="N311" s="249"/>
      <c r="O311" s="249"/>
    </row>
    <row r="312" spans="1:15" s="113" customFormat="1" ht="12.75" x14ac:dyDescent="0.2">
      <c r="A312" s="111"/>
      <c r="B312" s="135"/>
      <c r="C312" s="92"/>
      <c r="D312" s="112"/>
      <c r="E312" s="111"/>
      <c r="F312" s="111"/>
      <c r="G312" s="230"/>
      <c r="H312" s="126"/>
      <c r="I312" s="126"/>
      <c r="J312" s="230"/>
      <c r="K312" s="66"/>
      <c r="L312" s="230"/>
      <c r="M312" s="66"/>
      <c r="N312" s="249"/>
      <c r="O312" s="249"/>
    </row>
    <row r="313" spans="1:15" s="113" customFormat="1" ht="12.75" x14ac:dyDescent="0.2">
      <c r="A313" s="111"/>
      <c r="B313" s="135"/>
      <c r="C313" s="92"/>
      <c r="D313" s="112"/>
      <c r="E313" s="111"/>
      <c r="F313" s="111"/>
      <c r="G313" s="231"/>
      <c r="H313" s="126"/>
      <c r="I313" s="126"/>
      <c r="J313" s="231"/>
      <c r="K313" s="66"/>
      <c r="L313" s="231"/>
      <c r="M313" s="66"/>
      <c r="N313" s="249"/>
      <c r="O313" s="249"/>
    </row>
    <row r="314" spans="1:15" s="102" customFormat="1" ht="12.75" x14ac:dyDescent="0.2">
      <c r="A314" s="66"/>
      <c r="B314" s="131"/>
      <c r="C314" s="76"/>
      <c r="D314" s="66"/>
      <c r="E314" s="66"/>
      <c r="F314" s="66"/>
      <c r="G314" s="235">
        <f>SUM(G307:G313)</f>
        <v>0</v>
      </c>
      <c r="H314" s="126"/>
      <c r="I314" s="126"/>
      <c r="J314" s="235">
        <f>SUM(J307:J313)</f>
        <v>0</v>
      </c>
      <c r="K314" s="66"/>
      <c r="L314" s="235">
        <f>SUM(L307:L313)</f>
        <v>0</v>
      </c>
      <c r="M314" s="66"/>
      <c r="N314" s="250"/>
      <c r="O314" s="250"/>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9"/>
      <c r="H316" s="112"/>
      <c r="I316" s="66"/>
      <c r="J316" s="229"/>
      <c r="K316" s="233"/>
      <c r="L316" s="229"/>
      <c r="M316" s="66"/>
    </row>
    <row r="317" spans="1:15" s="72" customFormat="1" ht="12.75" x14ac:dyDescent="0.2">
      <c r="A317" s="111"/>
      <c r="B317" s="135"/>
      <c r="C317" s="92"/>
      <c r="D317" s="112"/>
      <c r="E317" s="111"/>
      <c r="F317" s="111"/>
      <c r="G317" s="230"/>
      <c r="H317" s="112"/>
      <c r="I317" s="66"/>
      <c r="J317" s="230"/>
      <c r="K317" s="233"/>
      <c r="L317" s="230"/>
      <c r="M317" s="66"/>
    </row>
    <row r="318" spans="1:15" s="41" customFormat="1" ht="12.75" x14ac:dyDescent="0.2">
      <c r="A318" s="63"/>
      <c r="B318" s="135"/>
      <c r="C318" s="64"/>
      <c r="D318" s="65"/>
      <c r="E318" s="63"/>
      <c r="F318" s="63"/>
      <c r="G318" s="230"/>
      <c r="H318" s="65"/>
      <c r="I318" s="42"/>
      <c r="J318" s="230"/>
      <c r="K318" s="233"/>
      <c r="L318" s="230"/>
      <c r="M318" s="42"/>
    </row>
    <row r="319" spans="1:15" s="41" customFormat="1" ht="12.75" x14ac:dyDescent="0.2">
      <c r="A319" s="63"/>
      <c r="B319" s="135"/>
      <c r="C319" s="64"/>
      <c r="D319" s="65"/>
      <c r="E319" s="63"/>
      <c r="F319" s="63"/>
      <c r="G319" s="230"/>
      <c r="H319" s="65"/>
      <c r="I319" s="42"/>
      <c r="J319" s="230"/>
      <c r="K319" s="233"/>
      <c r="L319" s="230"/>
      <c r="M319" s="42"/>
    </row>
    <row r="320" spans="1:15" s="41" customFormat="1" ht="12.75" x14ac:dyDescent="0.2">
      <c r="A320" s="63"/>
      <c r="B320" s="135"/>
      <c r="C320" s="64"/>
      <c r="D320" s="65"/>
      <c r="E320" s="63"/>
      <c r="F320" s="63"/>
      <c r="G320" s="230"/>
      <c r="H320" s="65"/>
      <c r="I320" s="42"/>
      <c r="J320" s="230"/>
      <c r="K320" s="233"/>
      <c r="L320" s="230"/>
      <c r="M320" s="42"/>
    </row>
    <row r="321" spans="1:15" s="41" customFormat="1" ht="12.75" x14ac:dyDescent="0.2">
      <c r="A321" s="63"/>
      <c r="B321" s="135"/>
      <c r="C321" s="64"/>
      <c r="D321" s="65"/>
      <c r="E321" s="63"/>
      <c r="F321" s="63"/>
      <c r="G321" s="230"/>
      <c r="H321" s="65"/>
      <c r="I321" s="42"/>
      <c r="J321" s="230"/>
      <c r="K321" s="233"/>
      <c r="L321" s="230"/>
      <c r="M321" s="42"/>
    </row>
    <row r="322" spans="1:15" s="41" customFormat="1" ht="12.75" x14ac:dyDescent="0.2">
      <c r="A322" s="63"/>
      <c r="B322" s="135"/>
      <c r="C322" s="64"/>
      <c r="D322" s="65"/>
      <c r="E322" s="63"/>
      <c r="F322" s="63"/>
      <c r="G322" s="230"/>
      <c r="H322" s="65"/>
      <c r="I322" s="42"/>
      <c r="J322" s="230"/>
      <c r="K322" s="233"/>
      <c r="L322" s="230"/>
      <c r="M322" s="42"/>
    </row>
    <row r="323" spans="1:15" s="41" customFormat="1" ht="12.75" x14ac:dyDescent="0.2">
      <c r="A323" s="63"/>
      <c r="B323" s="135"/>
      <c r="C323" s="64"/>
      <c r="D323" s="65"/>
      <c r="E323" s="63"/>
      <c r="F323" s="63"/>
      <c r="G323" s="230"/>
      <c r="H323" s="65"/>
      <c r="I323" s="42"/>
      <c r="J323" s="230"/>
      <c r="K323" s="233"/>
      <c r="L323" s="230"/>
      <c r="M323" s="42"/>
    </row>
    <row r="324" spans="1:15" s="41" customFormat="1" ht="12.75" x14ac:dyDescent="0.2">
      <c r="A324" s="63"/>
      <c r="B324" s="135"/>
      <c r="C324" s="64"/>
      <c r="D324" s="65"/>
      <c r="E324" s="63"/>
      <c r="F324" s="63"/>
      <c r="G324" s="230"/>
      <c r="H324" s="65"/>
      <c r="I324" s="42"/>
      <c r="J324" s="230"/>
      <c r="K324" s="233"/>
      <c r="L324" s="230"/>
      <c r="M324" s="42"/>
    </row>
    <row r="325" spans="1:15" s="41" customFormat="1" ht="12.75" x14ac:dyDescent="0.2">
      <c r="A325" s="63"/>
      <c r="B325" s="135"/>
      <c r="C325" s="64"/>
      <c r="D325" s="65"/>
      <c r="E325" s="63"/>
      <c r="F325" s="63"/>
      <c r="G325" s="230"/>
      <c r="H325" s="65"/>
      <c r="I325" s="42"/>
      <c r="J325" s="230"/>
      <c r="K325" s="233"/>
      <c r="L325" s="230"/>
      <c r="M325" s="42"/>
    </row>
    <row r="326" spans="1:15" s="41" customFormat="1" ht="12.75" x14ac:dyDescent="0.2">
      <c r="A326" s="63"/>
      <c r="B326" s="135"/>
      <c r="C326" s="64"/>
      <c r="D326" s="65"/>
      <c r="E326" s="63"/>
      <c r="F326" s="63"/>
      <c r="G326" s="230"/>
      <c r="H326" s="65"/>
      <c r="I326" s="42"/>
      <c r="J326" s="230"/>
      <c r="K326" s="233"/>
      <c r="L326" s="230"/>
      <c r="M326" s="42"/>
    </row>
    <row r="327" spans="1:15" s="41" customFormat="1" ht="12.75" x14ac:dyDescent="0.2">
      <c r="A327" s="63"/>
      <c r="B327" s="135"/>
      <c r="C327" s="64"/>
      <c r="D327" s="65"/>
      <c r="E327" s="63"/>
      <c r="F327" s="63"/>
      <c r="G327" s="230"/>
      <c r="H327" s="65"/>
      <c r="I327" s="42"/>
      <c r="J327" s="230"/>
      <c r="K327" s="233"/>
      <c r="L327" s="230"/>
      <c r="M327" s="42"/>
    </row>
    <row r="328" spans="1:15" s="41" customFormat="1" ht="12.75" x14ac:dyDescent="0.2">
      <c r="A328" s="63"/>
      <c r="B328" s="135"/>
      <c r="C328" s="64"/>
      <c r="D328" s="65"/>
      <c r="E328" s="63"/>
      <c r="F328" s="63"/>
      <c r="G328" s="230"/>
      <c r="H328" s="65"/>
      <c r="I328" s="42"/>
      <c r="J328" s="230"/>
      <c r="K328" s="233"/>
      <c r="L328" s="230"/>
      <c r="M328" s="42"/>
    </row>
    <row r="329" spans="1:15" s="41" customFormat="1" ht="12.75" x14ac:dyDescent="0.2">
      <c r="A329" s="63"/>
      <c r="B329" s="135"/>
      <c r="C329" s="64"/>
      <c r="D329" s="65"/>
      <c r="E329" s="63"/>
      <c r="F329" s="63"/>
      <c r="G329" s="230"/>
      <c r="H329" s="65"/>
      <c r="I329" s="42"/>
      <c r="J329" s="230"/>
      <c r="K329" s="233"/>
      <c r="L329" s="230"/>
      <c r="M329" s="42"/>
    </row>
    <row r="330" spans="1:15" s="41" customFormat="1" ht="12.75" x14ac:dyDescent="0.2">
      <c r="A330" s="63"/>
      <c r="B330" s="135"/>
      <c r="C330" s="64"/>
      <c r="D330" s="65"/>
      <c r="E330" s="63"/>
      <c r="F330" s="63"/>
      <c r="G330" s="231"/>
      <c r="H330" s="65"/>
      <c r="I330" s="42"/>
      <c r="J330" s="231"/>
      <c r="K330" s="233"/>
      <c r="L330" s="231"/>
      <c r="M330" s="42"/>
    </row>
    <row r="331" spans="1:15" s="41" customFormat="1" ht="12.75" x14ac:dyDescent="0.2">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2" zoomScale="85" zoomScaleNormal="85" workbookViewId="0">
      <selection activeCell="H23" sqref="H23"/>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10.710937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10" t="str">
        <f>'Cover &amp; Table of Contents'!A7:C7 &amp; " " &amp; 'Cover &amp; Table of Contents'!A10:C10</f>
        <v>Is-Swieqi Local Council</v>
      </c>
      <c r="B1" s="211"/>
      <c r="C1" s="211"/>
      <c r="D1" s="204"/>
      <c r="E1" s="204"/>
      <c r="F1" s="204"/>
      <c r="G1" s="204"/>
      <c r="H1" s="204"/>
      <c r="I1" s="204"/>
      <c r="J1" s="204"/>
      <c r="K1" s="204"/>
      <c r="L1" s="204"/>
      <c r="M1" s="204"/>
      <c r="N1" s="204"/>
      <c r="O1" s="204"/>
      <c r="P1" s="212" t="s">
        <v>106</v>
      </c>
    </row>
    <row r="2" spans="1:18" s="183" customFormat="1" ht="15" x14ac:dyDescent="0.3">
      <c r="A2" s="205"/>
      <c r="B2" s="213"/>
      <c r="C2" s="205"/>
      <c r="D2" s="214"/>
      <c r="E2" s="205"/>
      <c r="F2" s="205"/>
      <c r="G2" s="205"/>
      <c r="H2" s="205"/>
      <c r="I2" s="205"/>
      <c r="J2" s="205"/>
      <c r="K2" s="205"/>
      <c r="L2" s="205"/>
      <c r="M2" s="205"/>
      <c r="N2" s="205"/>
      <c r="O2" s="205"/>
      <c r="P2" s="214" t="str">
        <f>'Cover &amp; Table of Contents'!B44</f>
        <v>1st January till End of September 2025 (Quarter 3)</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44" t="s">
        <v>389</v>
      </c>
      <c r="H8" s="244" t="s">
        <v>390</v>
      </c>
      <c r="I8" s="244" t="s">
        <v>391</v>
      </c>
      <c r="J8" s="244" t="s">
        <v>392</v>
      </c>
      <c r="K8" s="244" t="s">
        <v>393</v>
      </c>
      <c r="L8" s="244" t="s">
        <v>394</v>
      </c>
      <c r="M8" s="244" t="s">
        <v>397</v>
      </c>
      <c r="N8" s="244" t="s">
        <v>395</v>
      </c>
      <c r="O8" s="244" t="s">
        <v>396</v>
      </c>
      <c r="P8" s="246" t="s">
        <v>15</v>
      </c>
      <c r="Q8" s="276"/>
      <c r="R8" s="277" t="s">
        <v>347</v>
      </c>
    </row>
    <row r="9" spans="1:18" s="13" customFormat="1" x14ac:dyDescent="0.2">
      <c r="A9" s="7"/>
      <c r="B9" s="18" t="s">
        <v>37</v>
      </c>
      <c r="G9" s="245">
        <v>0.2</v>
      </c>
      <c r="H9" s="245">
        <v>0.1</v>
      </c>
      <c r="I9" s="245">
        <v>1</v>
      </c>
      <c r="J9" s="297" t="s">
        <v>398</v>
      </c>
      <c r="K9" s="245">
        <v>1</v>
      </c>
      <c r="L9" s="245">
        <v>0.2</v>
      </c>
      <c r="M9" s="245">
        <v>0.25</v>
      </c>
      <c r="N9" s="245">
        <v>0.1</v>
      </c>
      <c r="O9" s="245">
        <v>0.25</v>
      </c>
      <c r="P9" s="247"/>
      <c r="Q9" s="276"/>
      <c r="R9" s="277"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8"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1">
        <f>VLOOKUP('Cover &amp; Table of Contents'!B45,'Cover &amp; Table of Contents'!A46:L150,9,FALSE)</f>
        <v>2025</v>
      </c>
      <c r="E12" s="321"/>
      <c r="F12" s="19"/>
      <c r="G12" s="229">
        <v>64985</v>
      </c>
      <c r="H12" s="229">
        <v>444694</v>
      </c>
      <c r="I12" s="229">
        <v>100101</v>
      </c>
      <c r="J12" s="229">
        <v>54009</v>
      </c>
      <c r="K12" s="229">
        <v>75507</v>
      </c>
      <c r="L12" s="229">
        <v>38476</v>
      </c>
      <c r="M12" s="229">
        <v>39837</v>
      </c>
      <c r="N12" s="229">
        <v>1385165</v>
      </c>
      <c r="O12" s="229">
        <v>277801</v>
      </c>
      <c r="P12" s="232">
        <f>SUM(G12:O12)</f>
        <v>2480575</v>
      </c>
      <c r="Q12" s="276"/>
      <c r="R12" s="277" t="s">
        <v>325</v>
      </c>
    </row>
    <row r="13" spans="1:18" s="13" customFormat="1" x14ac:dyDescent="0.2">
      <c r="A13" s="7"/>
      <c r="B13" s="18" t="s">
        <v>29</v>
      </c>
      <c r="G13" s="230">
        <v>0</v>
      </c>
      <c r="H13" s="230">
        <v>201879</v>
      </c>
      <c r="I13" s="230">
        <v>0</v>
      </c>
      <c r="J13" s="230">
        <v>735</v>
      </c>
      <c r="K13" s="230">
        <v>0</v>
      </c>
      <c r="L13" s="230">
        <v>10216</v>
      </c>
      <c r="M13" s="230">
        <v>0</v>
      </c>
      <c r="N13" s="230">
        <v>0</v>
      </c>
      <c r="O13" s="230">
        <v>0</v>
      </c>
      <c r="P13" s="233">
        <f>SUM(G13:O13)</f>
        <v>212830</v>
      </c>
      <c r="Q13" s="295"/>
      <c r="R13" s="295"/>
    </row>
    <row r="14" spans="1:18" s="13" customFormat="1" x14ac:dyDescent="0.2">
      <c r="A14" s="7"/>
      <c r="B14" s="18" t="s">
        <v>30</v>
      </c>
      <c r="G14" s="231"/>
      <c r="H14" s="231"/>
      <c r="I14" s="231"/>
      <c r="J14" s="231"/>
      <c r="K14" s="231"/>
      <c r="L14" s="231"/>
      <c r="M14" s="231"/>
      <c r="N14" s="231"/>
      <c r="O14" s="231"/>
      <c r="P14" s="234">
        <f>SUM(G14:O14)</f>
        <v>0</v>
      </c>
      <c r="Q14" s="276"/>
      <c r="R14" s="277" t="s">
        <v>326</v>
      </c>
    </row>
    <row r="15" spans="1:18" s="13" customFormat="1" x14ac:dyDescent="0.2">
      <c r="A15" s="7"/>
      <c r="B15" s="18" t="str">
        <f>VLOOKUP('Cover &amp; Table of Contents'!B45,'Cover &amp; Table of Contents'!A46:L150,10,FALSE)</f>
        <v>As at end of September 2025</v>
      </c>
      <c r="C15" s="143"/>
      <c r="D15" s="143"/>
      <c r="E15" s="143"/>
      <c r="G15" s="235">
        <f>SUM(G12:G14)</f>
        <v>64985</v>
      </c>
      <c r="H15" s="235">
        <f t="shared" ref="H15:O15" si="0">SUM(H12:H14)</f>
        <v>646573</v>
      </c>
      <c r="I15" s="235">
        <f t="shared" si="0"/>
        <v>100101</v>
      </c>
      <c r="J15" s="235">
        <f t="shared" si="0"/>
        <v>54744</v>
      </c>
      <c r="K15" s="235">
        <f t="shared" si="0"/>
        <v>75507</v>
      </c>
      <c r="L15" s="235">
        <f t="shared" si="0"/>
        <v>48692</v>
      </c>
      <c r="M15" s="235">
        <f t="shared" si="0"/>
        <v>39837</v>
      </c>
      <c r="N15" s="235">
        <f t="shared" si="0"/>
        <v>1385165</v>
      </c>
      <c r="O15" s="235">
        <f t="shared" si="0"/>
        <v>277801</v>
      </c>
      <c r="P15" s="235">
        <f>SUM(P12:P14)</f>
        <v>2693405</v>
      </c>
      <c r="Q15" s="295"/>
      <c r="R15" s="295"/>
    </row>
    <row r="16" spans="1:18" s="13" customFormat="1" x14ac:dyDescent="0.2">
      <c r="A16" s="7"/>
      <c r="B16" s="18"/>
      <c r="G16" s="14"/>
      <c r="H16" s="14"/>
      <c r="I16" s="15"/>
      <c r="J16" s="15"/>
      <c r="K16" s="15"/>
      <c r="L16" s="15"/>
      <c r="M16" s="15"/>
      <c r="N16" s="15"/>
      <c r="O16" s="15"/>
      <c r="P16" s="14"/>
      <c r="Q16" s="295"/>
      <c r="R16" s="295"/>
    </row>
    <row r="17" spans="1:18" s="13" customFormat="1" x14ac:dyDescent="0.2">
      <c r="A17" s="7"/>
      <c r="B17" s="16" t="s">
        <v>32</v>
      </c>
      <c r="G17" s="14"/>
      <c r="H17" s="14"/>
      <c r="I17" s="15"/>
      <c r="J17" s="15"/>
      <c r="K17" s="15"/>
      <c r="L17" s="15"/>
      <c r="M17" s="15"/>
      <c r="N17" s="15"/>
      <c r="O17" s="15"/>
      <c r="P17" s="14"/>
      <c r="Q17" s="295"/>
      <c r="R17" s="295"/>
    </row>
    <row r="18" spans="1:18" s="13" customFormat="1" x14ac:dyDescent="0.2">
      <c r="A18" s="7"/>
      <c r="B18" s="18" t="s">
        <v>214</v>
      </c>
      <c r="D18" s="322">
        <f>D12</f>
        <v>2025</v>
      </c>
      <c r="E18" s="322"/>
      <c r="G18" s="239">
        <v>37372</v>
      </c>
      <c r="H18" s="239">
        <v>207147</v>
      </c>
      <c r="I18" s="239">
        <v>0</v>
      </c>
      <c r="J18" s="239">
        <v>0</v>
      </c>
      <c r="K18" s="239">
        <v>0</v>
      </c>
      <c r="L18" s="239"/>
      <c r="M18" s="239">
        <v>0</v>
      </c>
      <c r="N18" s="239">
        <v>647986</v>
      </c>
      <c r="O18" s="239">
        <v>215796</v>
      </c>
      <c r="P18" s="241">
        <f>SUM(G18:O18)</f>
        <v>1108301</v>
      </c>
      <c r="Q18" s="276"/>
      <c r="R18" s="277" t="s">
        <v>325</v>
      </c>
    </row>
    <row r="19" spans="1:18" s="13" customFormat="1" x14ac:dyDescent="0.2">
      <c r="A19" s="7"/>
      <c r="B19" s="18" t="s">
        <v>29</v>
      </c>
      <c r="G19" s="240">
        <v>0</v>
      </c>
      <c r="H19" s="240">
        <v>153541</v>
      </c>
      <c r="I19" s="240">
        <v>0</v>
      </c>
      <c r="J19" s="240"/>
      <c r="K19" s="240"/>
      <c r="L19" s="240"/>
      <c r="M19" s="240">
        <v>0</v>
      </c>
      <c r="N19" s="240">
        <v>0</v>
      </c>
      <c r="O19" s="240">
        <v>0</v>
      </c>
      <c r="P19" s="242">
        <f>SUM(G19:O19)</f>
        <v>153541</v>
      </c>
      <c r="Q19" s="295"/>
      <c r="R19" s="295"/>
    </row>
    <row r="20" spans="1:18" s="13" customFormat="1" x14ac:dyDescent="0.2">
      <c r="A20" s="7"/>
      <c r="B20" s="18" t="str">
        <f>B15</f>
        <v>As at end of September 2025</v>
      </c>
      <c r="G20" s="235">
        <f>SUM(G18:G19)</f>
        <v>37372</v>
      </c>
      <c r="H20" s="235">
        <f t="shared" ref="H20:P20" si="1">SUM(H18:H19)</f>
        <v>360688</v>
      </c>
      <c r="I20" s="235">
        <f t="shared" si="1"/>
        <v>0</v>
      </c>
      <c r="J20" s="235">
        <f t="shared" si="1"/>
        <v>0</v>
      </c>
      <c r="K20" s="235">
        <f t="shared" si="1"/>
        <v>0</v>
      </c>
      <c r="L20" s="235">
        <f t="shared" si="1"/>
        <v>0</v>
      </c>
      <c r="M20" s="235">
        <f t="shared" si="1"/>
        <v>0</v>
      </c>
      <c r="N20" s="235">
        <f t="shared" si="1"/>
        <v>647986</v>
      </c>
      <c r="O20" s="235">
        <f t="shared" si="1"/>
        <v>215796</v>
      </c>
      <c r="P20" s="235">
        <f t="shared" si="1"/>
        <v>1261842</v>
      </c>
      <c r="Q20" s="295"/>
      <c r="R20" s="295"/>
    </row>
    <row r="21" spans="1:18" s="13" customFormat="1" x14ac:dyDescent="0.2">
      <c r="A21" s="7"/>
      <c r="B21" s="18"/>
      <c r="G21" s="14"/>
      <c r="H21" s="14"/>
      <c r="I21" s="15"/>
      <c r="J21" s="15"/>
      <c r="K21" s="15"/>
      <c r="L21" s="15"/>
      <c r="M21" s="15"/>
      <c r="N21" s="15"/>
      <c r="O21" s="15"/>
      <c r="P21" s="14"/>
      <c r="Q21" s="295"/>
      <c r="R21" s="295"/>
    </row>
    <row r="22" spans="1:18" s="13" customFormat="1" x14ac:dyDescent="0.2">
      <c r="A22" s="7"/>
      <c r="B22" s="16" t="s">
        <v>74</v>
      </c>
      <c r="G22" s="14"/>
      <c r="H22" s="14"/>
      <c r="I22" s="15"/>
      <c r="J22" s="15"/>
      <c r="K22" s="15"/>
      <c r="L22" s="15"/>
      <c r="M22" s="15"/>
      <c r="N22" s="15"/>
      <c r="O22" s="15"/>
      <c r="P22" s="14"/>
      <c r="Q22" s="295"/>
      <c r="R22" s="295"/>
    </row>
    <row r="23" spans="1:18" s="13" customFormat="1" x14ac:dyDescent="0.2">
      <c r="A23" s="7"/>
      <c r="B23" s="18" t="s">
        <v>213</v>
      </c>
      <c r="D23" s="321">
        <f>D12</f>
        <v>2025</v>
      </c>
      <c r="E23" s="321"/>
      <c r="G23" s="229">
        <v>19516</v>
      </c>
      <c r="H23" s="229">
        <v>64678</v>
      </c>
      <c r="I23" s="229">
        <v>91154</v>
      </c>
      <c r="J23" s="229">
        <v>32627</v>
      </c>
      <c r="K23" s="229">
        <v>75507</v>
      </c>
      <c r="L23" s="229">
        <v>35852</v>
      </c>
      <c r="M23" s="229">
        <v>38472</v>
      </c>
      <c r="N23" s="229">
        <v>538023</v>
      </c>
      <c r="O23" s="229">
        <v>0</v>
      </c>
      <c r="P23" s="241">
        <f>SUM(G23:O23)</f>
        <v>895829</v>
      </c>
      <c r="Q23" s="276"/>
      <c r="R23" s="277" t="s">
        <v>325</v>
      </c>
    </row>
    <row r="24" spans="1:18" s="13" customFormat="1" x14ac:dyDescent="0.2">
      <c r="A24" s="7"/>
      <c r="B24" s="18" t="s">
        <v>211</v>
      </c>
      <c r="G24" s="230">
        <v>934.5</v>
      </c>
      <c r="H24" s="230">
        <v>17622</v>
      </c>
      <c r="I24" s="230">
        <v>915</v>
      </c>
      <c r="J24" s="230">
        <v>2065.5</v>
      </c>
      <c r="K24" s="230">
        <v>0</v>
      </c>
      <c r="L24" s="230">
        <v>2388</v>
      </c>
      <c r="M24" s="230">
        <v>1365</v>
      </c>
      <c r="N24" s="230">
        <v>24456.75</v>
      </c>
      <c r="O24" s="230">
        <v>0</v>
      </c>
      <c r="P24" s="243">
        <f>SUM(G24:O24)</f>
        <v>49746.75</v>
      </c>
      <c r="Q24" s="295"/>
      <c r="R24" s="295"/>
    </row>
    <row r="25" spans="1:18" s="13" customFormat="1" x14ac:dyDescent="0.2">
      <c r="A25" s="7"/>
      <c r="B25" s="18" t="s">
        <v>31</v>
      </c>
      <c r="G25" s="231">
        <v>0</v>
      </c>
      <c r="H25" s="231">
        <v>0</v>
      </c>
      <c r="I25" s="231">
        <v>0</v>
      </c>
      <c r="J25" s="231">
        <v>0</v>
      </c>
      <c r="K25" s="231">
        <v>0</v>
      </c>
      <c r="L25" s="231">
        <v>0</v>
      </c>
      <c r="M25" s="231">
        <v>0</v>
      </c>
      <c r="N25" s="231">
        <v>0</v>
      </c>
      <c r="O25" s="231">
        <v>0</v>
      </c>
      <c r="P25" s="242">
        <f>SUM(G25:O25)</f>
        <v>0</v>
      </c>
      <c r="Q25" s="276"/>
      <c r="R25" s="277" t="s">
        <v>326</v>
      </c>
    </row>
    <row r="26" spans="1:18" s="13" customFormat="1" x14ac:dyDescent="0.2">
      <c r="A26" s="7"/>
      <c r="B26" s="18" t="str">
        <f>B20</f>
        <v>As at end of September 2025</v>
      </c>
      <c r="G26" s="235">
        <f>SUM(G23:G25)</f>
        <v>20450.5</v>
      </c>
      <c r="H26" s="235">
        <f t="shared" ref="H26:O26" si="2">SUM(H23:H25)</f>
        <v>82300</v>
      </c>
      <c r="I26" s="235">
        <f t="shared" si="2"/>
        <v>92069</v>
      </c>
      <c r="J26" s="235">
        <f t="shared" si="2"/>
        <v>34692.5</v>
      </c>
      <c r="K26" s="235">
        <f t="shared" si="2"/>
        <v>75507</v>
      </c>
      <c r="L26" s="235">
        <f t="shared" si="2"/>
        <v>38240</v>
      </c>
      <c r="M26" s="235">
        <f t="shared" si="2"/>
        <v>39837</v>
      </c>
      <c r="N26" s="235">
        <f t="shared" si="2"/>
        <v>562479.75</v>
      </c>
      <c r="O26" s="235">
        <f t="shared" si="2"/>
        <v>0</v>
      </c>
      <c r="P26" s="235">
        <f>SUM(P23:P25)</f>
        <v>945575.75</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1" t="str">
        <f>B15</f>
        <v>As at end of September 2025</v>
      </c>
      <c r="D28" s="321"/>
      <c r="E28" s="321"/>
      <c r="F28" s="20" t="s">
        <v>1</v>
      </c>
      <c r="G28" s="236">
        <f>G15-G20-G26</f>
        <v>7162.5</v>
      </c>
      <c r="H28" s="236">
        <f t="shared" ref="H28:O28" si="3">H15-H20-H26</f>
        <v>203585</v>
      </c>
      <c r="I28" s="236">
        <f t="shared" si="3"/>
        <v>8032</v>
      </c>
      <c r="J28" s="236">
        <f t="shared" si="3"/>
        <v>20051.5</v>
      </c>
      <c r="K28" s="236">
        <f t="shared" si="3"/>
        <v>0</v>
      </c>
      <c r="L28" s="236">
        <f t="shared" si="3"/>
        <v>10452</v>
      </c>
      <c r="M28" s="236">
        <f t="shared" si="3"/>
        <v>0</v>
      </c>
      <c r="N28" s="236">
        <f t="shared" si="3"/>
        <v>174699.25</v>
      </c>
      <c r="O28" s="236">
        <f t="shared" si="3"/>
        <v>62005</v>
      </c>
      <c r="P28" s="236">
        <f>P15-P20-P26</f>
        <v>485987.25</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Ellul Donna at Swieqi Local Council</cp:lastModifiedBy>
  <cp:lastPrinted>2024-05-21T17:53:29Z</cp:lastPrinted>
  <dcterms:created xsi:type="dcterms:W3CDTF">2006-08-24T10:16:59Z</dcterms:created>
  <dcterms:modified xsi:type="dcterms:W3CDTF">2026-01-27T14:08:18Z</dcterms:modified>
</cp:coreProperties>
</file>