
<file path=[Content_Types].xml><?xml version="1.0" encoding="utf-8"?>
<Types xmlns="http://schemas.openxmlformats.org/package/2006/content-types">
  <Default Extension="xml" ContentType="application/xml"/>
  <Default Extension="vml" ContentType="application/vnd.openxmlformats-officedocument.vmlDrawing"/>
  <Default Extension="bin" ContentType="application/vnd.openxmlformats-officedocument.oleObject"/>
  <Default Extension="emf" ContentType="image/x-emf"/>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760" tabRatio="702"/>
  </bookViews>
  <sheets>
    <sheet name="Cover &amp; Table of Contents" sheetId="5" r:id="rId1"/>
    <sheet name="Overview" sheetId="4" r:id="rId2"/>
    <sheet name="Details" sheetId="1" r:id="rId3"/>
    <sheet name="Depreciation Schedule" sheetId="2" r:id="rId4"/>
  </sheets>
  <definedNames>
    <definedName name="_xlnm.Print_Area" localSheetId="0">'Cover &amp; Table of Contents'!$A:$F</definedName>
    <definedName name="_xlnm.Print_Area" localSheetId="3">'Depreciation Schedule'!$A$1:$O$30</definedName>
    <definedName name="_xlnm.Print_Area" localSheetId="2">Details!$A$1:$J$319</definedName>
    <definedName name="_xlnm.Print_Area" localSheetId="1">Overview!$A:$H</definedName>
    <definedName name="_xlnm.Print_Titles" localSheetId="2">Details!$1:$2</definedName>
    <definedName name="_xlnm.Print_Titles" localSheetId="1">Overview!$1:$2</definedName>
    <definedName name="RefYear" localSheetId="0">'Cover &amp; Table of Contents'!$B$12</definedName>
    <definedName name="RefYear" localSheetId="1">Overview!$B$12</definedName>
  </definedNames>
  <calcPr calcId="144525"/>
</workbook>
</file>

<file path=xl/comments1.xml><?xml version="1.0" encoding="utf-8"?>
<comments xmlns="http://schemas.openxmlformats.org/spreadsheetml/2006/main">
  <authors>
    <author>Christopher Galea</author>
  </authors>
  <commentList>
    <comment ref="D2" authorId="0">
      <text>
        <r>
          <rPr>
            <sz val="9"/>
            <rFont val="Tahoma"/>
            <charset val="134"/>
          </rPr>
          <t>To insert the Council's Logo, copy the logo from another location, double click the white box, from the Menu Bar, go to Edit and paste the image. Point in another cell to exit.</t>
        </r>
      </text>
    </comment>
  </commentList>
</comments>
</file>

<file path=xl/sharedStrings.xml><?xml version="1.0" encoding="utf-8"?>
<sst xmlns="http://schemas.openxmlformats.org/spreadsheetml/2006/main" count="571" uniqueCount="350">
  <si>
    <t>Year</t>
  </si>
  <si>
    <t>Is-Swieqi</t>
  </si>
  <si>
    <t>Local Council</t>
  </si>
  <si>
    <t>Annual Budget</t>
  </si>
  <si>
    <t>For</t>
  </si>
  <si>
    <t>Financial Year</t>
  </si>
  <si>
    <t xml:space="preserve"> </t>
  </si>
  <si>
    <t>Table of Contents</t>
  </si>
  <si>
    <t>Overview and Summary</t>
  </si>
  <si>
    <t>Page 3</t>
  </si>
  <si>
    <t xml:space="preserve">Statement of Income and Expenditure  </t>
  </si>
  <si>
    <t>Page 4</t>
  </si>
  <si>
    <t>Statement of Financial Position</t>
  </si>
  <si>
    <t>Page 5</t>
  </si>
  <si>
    <t>Cash Budget</t>
  </si>
  <si>
    <t>Page 6</t>
  </si>
  <si>
    <t>Detailed Estimates of Income</t>
  </si>
  <si>
    <t>Page 7</t>
  </si>
  <si>
    <t>Detailed Estimates of Expenditure</t>
  </si>
  <si>
    <t>Page 8</t>
  </si>
  <si>
    <t>Detailed Estimates of Statement of Financial Position</t>
  </si>
  <si>
    <t>Page 10</t>
  </si>
  <si>
    <t>Depreciation of Property, Plant and Equipment</t>
  </si>
  <si>
    <t>Page 11</t>
  </si>
  <si>
    <t>Noel Muscat</t>
  </si>
  <si>
    <t>Clarissa Buhagiar - Deputy</t>
  </si>
  <si>
    <t>Enter Name and Surname.</t>
  </si>
  <si>
    <t>Mayor</t>
  </si>
  <si>
    <t>Executive Secretary</t>
  </si>
  <si>
    <t>DESCRIPTION</t>
  </si>
  <si>
    <t>BUDGET</t>
  </si>
  <si>
    <t>ACTUAL</t>
  </si>
  <si>
    <t>VARIANCE</t>
  </si>
  <si>
    <t>The figures in Column E (ACTUAL) should approximate the amounts which will be reported in the Financial Statements ending 31 December.</t>
  </si>
  <si>
    <t>Jan-Dec</t>
  </si>
  <si>
    <t>Bud-Bud</t>
  </si>
  <si>
    <t>Bud-Act</t>
  </si>
  <si>
    <t>€</t>
  </si>
  <si>
    <t>Income</t>
  </si>
  <si>
    <t>Funds received from Central Government (1)</t>
  </si>
  <si>
    <t>Income raised from Bye-Laws (2)</t>
  </si>
  <si>
    <t>Income raised from LES  (3)</t>
  </si>
  <si>
    <t>Investment Income (4)</t>
  </si>
  <si>
    <t>Other Income (5)</t>
  </si>
  <si>
    <t>TOTAL</t>
  </si>
  <si>
    <t>Expenditure</t>
  </si>
  <si>
    <t>Personal Emoluments (6)</t>
  </si>
  <si>
    <t>Operations and Maintenance (7)</t>
  </si>
  <si>
    <t>Administration (8)</t>
  </si>
  <si>
    <t>Finance Cost (9)</t>
  </si>
  <si>
    <t>Other Expenditure (10)</t>
  </si>
  <si>
    <t>Surplus / Deficit</t>
  </si>
  <si>
    <t>as at 31 Dec</t>
  </si>
  <si>
    <t>Non-current Assets</t>
  </si>
  <si>
    <t>Property, Plant and Equipment (16)</t>
  </si>
  <si>
    <t>Current Assets</t>
  </si>
  <si>
    <t>Inventories (11)</t>
  </si>
  <si>
    <t>Receivables (12)</t>
  </si>
  <si>
    <t>Cash and Cash Equivalents (13)</t>
  </si>
  <si>
    <t>Total Current Assets</t>
  </si>
  <si>
    <t>Current Liabilities (14)</t>
  </si>
  <si>
    <t xml:space="preserve">Payables </t>
  </si>
  <si>
    <t>Total Current Liabilities</t>
  </si>
  <si>
    <t>Net Current Assets</t>
  </si>
  <si>
    <t>Non-current liabilities (15)</t>
  </si>
  <si>
    <t>Net Assets</t>
  </si>
  <si>
    <t>Reserves</t>
  </si>
  <si>
    <t>Retained Funds</t>
  </si>
  <si>
    <t>Financial Situation Indicator</t>
  </si>
  <si>
    <t xml:space="preserve">Current Liabilities </t>
  </si>
  <si>
    <t>Working Capital</t>
  </si>
  <si>
    <t>Government Allocation</t>
  </si>
  <si>
    <t>FSI</t>
  </si>
  <si>
    <t>QTR 1</t>
  </si>
  <si>
    <t>QTR 2</t>
  </si>
  <si>
    <t>QTR 3</t>
  </si>
  <si>
    <t>QTR 4</t>
  </si>
  <si>
    <t>JAN-MAR</t>
  </si>
  <si>
    <t>APR-JUN</t>
  </si>
  <si>
    <t>JUL-SEP</t>
  </si>
  <si>
    <t>OCT-DEC</t>
  </si>
  <si>
    <t>The cash budget is the only section in the Annual Budget where figures are reported on a cash basis. i.e. only cash inflows and outflows should be included.</t>
  </si>
  <si>
    <t>(The other sections should be completed on accrual basis).</t>
  </si>
  <si>
    <t>Cash Inflows</t>
  </si>
  <si>
    <t>Government cash inflows</t>
  </si>
  <si>
    <t>Cash flows from Bye-Laws &amp; L.N fees</t>
  </si>
  <si>
    <t>Local Enforcement cash flows</t>
  </si>
  <si>
    <t>Finance cash flows</t>
  </si>
  <si>
    <t>Loan Proceeds</t>
  </si>
  <si>
    <t xml:space="preserve">Investment income </t>
  </si>
  <si>
    <t>Capital cash flow</t>
  </si>
  <si>
    <t>Proceeds from disposal of assets</t>
  </si>
  <si>
    <t>Cash received from EU funds</t>
  </si>
  <si>
    <t>Cash received from Twinning</t>
  </si>
  <si>
    <t>Cash from Community Services</t>
  </si>
  <si>
    <t>Other Cash Inflows</t>
  </si>
  <si>
    <t>TOTAL Inflows</t>
  </si>
  <si>
    <t>Cash Outflows</t>
  </si>
  <si>
    <t>Personal Emoluments</t>
  </si>
  <si>
    <t xml:space="preserve">Operations &amp;  Maintenance </t>
  </si>
  <si>
    <t xml:space="preserve">Administration </t>
  </si>
  <si>
    <t xml:space="preserve">Finance </t>
  </si>
  <si>
    <t>Capital</t>
  </si>
  <si>
    <t>Acquisition of property</t>
  </si>
  <si>
    <t>Construction</t>
  </si>
  <si>
    <t xml:space="preserve">Improvements </t>
  </si>
  <si>
    <t>Special programmes</t>
  </si>
  <si>
    <t>Office furniture/equipment</t>
  </si>
  <si>
    <t>Cash outflows re EU projects</t>
  </si>
  <si>
    <t>Cash outflows re Twinning</t>
  </si>
  <si>
    <t>Cash outflows re Community Services</t>
  </si>
  <si>
    <t>TOTAL Outflows</t>
  </si>
  <si>
    <t>SURPLUS / (DEFICIT)</t>
  </si>
  <si>
    <t>The figure in Cell D141 should approximate the cash and equivalents which will be reported in the Financial Statements ending 31 December of the previous year.</t>
  </si>
  <si>
    <t>Brought forward (Bank /Cash Bal.)</t>
  </si>
  <si>
    <t>Therefore this figure should also be the same as the figure in Cell E47 (actual cash &amp; equivalents)</t>
  </si>
  <si>
    <t>Carry forward</t>
  </si>
  <si>
    <t>Figure in Cell H142 should be the same as Cell F47 (Budgeted cash).</t>
  </si>
  <si>
    <t>A</t>
  </si>
  <si>
    <t>B</t>
  </si>
  <si>
    <t>C</t>
  </si>
  <si>
    <t>D (B + C)</t>
  </si>
  <si>
    <t>E</t>
  </si>
  <si>
    <t>F (E - A)</t>
  </si>
  <si>
    <t>G (E - D)</t>
  </si>
  <si>
    <t>The figures in Column E (ACTUAL) will be the same as those reported in the Quarterly financial report ending 30 September (i.e. Quarter 3)</t>
  </si>
  <si>
    <t>FORECAST</t>
  </si>
  <si>
    <t xml:space="preserve"> because they are the actual figures reported for the period 1st January till 30th September.</t>
  </si>
  <si>
    <t>Jan-Sept</t>
  </si>
  <si>
    <t>Oct-Dec</t>
  </si>
  <si>
    <t>Forcasted income / expenditure from October till December should then be entered in Column F.</t>
  </si>
  <si>
    <t>The figures in Column G (TOTAL) should therefore approximate the amounts which will be included in the Financial Statements ending 31 December.</t>
  </si>
  <si>
    <t>Funds received form Central Government:</t>
  </si>
  <si>
    <t>0001</t>
  </si>
  <si>
    <t>In terms of section 55 CAP 363</t>
  </si>
  <si>
    <t>0002-0004</t>
  </si>
  <si>
    <t>In terms of section 58 CAP 363</t>
  </si>
  <si>
    <t>0005-0019</t>
  </si>
  <si>
    <t>Other Income</t>
  </si>
  <si>
    <t xml:space="preserve"> Bye-Laws &amp; Legal Fees</t>
  </si>
  <si>
    <t>0021-0025</t>
  </si>
  <si>
    <t>Community Services</t>
  </si>
  <si>
    <t>0026-0035</t>
  </si>
  <si>
    <t>Income from Permits</t>
  </si>
  <si>
    <t>Local Enforcement Income</t>
  </si>
  <si>
    <t>0037</t>
  </si>
  <si>
    <t xml:space="preserve">Commission from Regional Committees </t>
  </si>
  <si>
    <t>0038-0055</t>
  </si>
  <si>
    <t>Contraventions</t>
  </si>
  <si>
    <t>Investment Income</t>
  </si>
  <si>
    <t>0091-0095</t>
  </si>
  <si>
    <t>Bank interest</t>
  </si>
  <si>
    <t>0096-0099</t>
  </si>
  <si>
    <t xml:space="preserve">Income received from Government Securities </t>
  </si>
  <si>
    <t>General Income</t>
  </si>
  <si>
    <t>0056-0065</t>
  </si>
  <si>
    <t>Sponsorships</t>
  </si>
  <si>
    <t>0066-0069</t>
  </si>
  <si>
    <t>Documents &amp; Information</t>
  </si>
  <si>
    <t>0070-0075</t>
  </si>
  <si>
    <t xml:space="preserve">EU Funds </t>
  </si>
  <si>
    <t>EU funds - If amount is in respect of a capital project, then do not include here. Capital items are included in the Depreciation Schedule</t>
  </si>
  <si>
    <t>0076-0080</t>
  </si>
  <si>
    <t>Twinning</t>
  </si>
  <si>
    <t>0081-0089</t>
  </si>
  <si>
    <t>Insurance Claims</t>
  </si>
  <si>
    <t>0100-0109</t>
  </si>
  <si>
    <t>Donations</t>
  </si>
  <si>
    <t>0110-0119</t>
  </si>
  <si>
    <t>Contributions</t>
  </si>
  <si>
    <t>0120-0129</t>
  </si>
  <si>
    <t xml:space="preserve"> Wasterserv - Organic fee refunds</t>
  </si>
  <si>
    <t>Total</t>
  </si>
  <si>
    <t>1100</t>
  </si>
  <si>
    <t>Mayor's Allowance</t>
  </si>
  <si>
    <t>1200</t>
  </si>
  <si>
    <t>Employees' Salaries &amp; Wages</t>
  </si>
  <si>
    <t>1300</t>
  </si>
  <si>
    <t>Bonuses</t>
  </si>
  <si>
    <t>1400</t>
  </si>
  <si>
    <t>Income Supplements</t>
  </si>
  <si>
    <t>1500</t>
  </si>
  <si>
    <t>Social Security Contributions</t>
  </si>
  <si>
    <t>1600</t>
  </si>
  <si>
    <t>Allowances</t>
  </si>
  <si>
    <t>1700</t>
  </si>
  <si>
    <t>Overtime</t>
  </si>
  <si>
    <t>Operations and Maintenance</t>
  </si>
  <si>
    <t>2100-2149</t>
  </si>
  <si>
    <t>Public Utilities</t>
  </si>
  <si>
    <t>2200-2259</t>
  </si>
  <si>
    <t>Public Materials &amp; Supplies</t>
  </si>
  <si>
    <t>2300-2399</t>
  </si>
  <si>
    <t>Repairs &amp; Upkeep</t>
  </si>
  <si>
    <t>2400-2449</t>
  </si>
  <si>
    <t>Rent</t>
  </si>
  <si>
    <t>3010</t>
  </si>
  <si>
    <t>Street Lighting</t>
  </si>
  <si>
    <t>3020</t>
  </si>
  <si>
    <t>Lease of Equipment</t>
  </si>
  <si>
    <t>3030</t>
  </si>
  <si>
    <t>Insurance</t>
  </si>
  <si>
    <t>3035</t>
  </si>
  <si>
    <t>Bank Charges</t>
  </si>
  <si>
    <t>3038</t>
  </si>
  <si>
    <t>Penalties</t>
  </si>
  <si>
    <t>3040</t>
  </si>
  <si>
    <t>Waste Disposal</t>
  </si>
  <si>
    <t>3041</t>
  </si>
  <si>
    <t>Refuse Collection</t>
  </si>
  <si>
    <t>3042</t>
  </si>
  <si>
    <t>Bulky Refuse Collection</t>
  </si>
  <si>
    <t>3043</t>
  </si>
  <si>
    <t>Bins on wheels</t>
  </si>
  <si>
    <t>3045</t>
  </si>
  <si>
    <t>Bring in sites</t>
  </si>
  <si>
    <t>3051</t>
  </si>
  <si>
    <t>Road &amp; Street Cleaning</t>
  </si>
  <si>
    <t>3052</t>
  </si>
  <si>
    <t>Cleaning &amp; Maintenance of Non-Urban Areas</t>
  </si>
  <si>
    <t>3053</t>
  </si>
  <si>
    <t>Cleaning of Public Conveniences</t>
  </si>
  <si>
    <t>3055</t>
  </si>
  <si>
    <t>Cleaning of Council Premises</t>
  </si>
  <si>
    <t>3060</t>
  </si>
  <si>
    <t xml:space="preserve">Cleaning &amp; Maintenance of Parks &amp; Gardens </t>
  </si>
  <si>
    <t>3061</t>
  </si>
  <si>
    <t>Cleaning &amp; Maintenance of Soft Areas</t>
  </si>
  <si>
    <t>3062</t>
  </si>
  <si>
    <t>Cleaning &amp; Maintenance of Beaches &amp; CA</t>
  </si>
  <si>
    <t>3063</t>
  </si>
  <si>
    <t>Cleaning &amp; Maintenance of Country Non-Urban</t>
  </si>
  <si>
    <t>3064</t>
  </si>
  <si>
    <t>Other Contractual Services</t>
  </si>
  <si>
    <t>3070-3090</t>
  </si>
  <si>
    <t>Consultation Fees</t>
  </si>
  <si>
    <t>3100-3139</t>
  </si>
  <si>
    <t>Contract &amp; Project Management</t>
  </si>
  <si>
    <t>3300-3379</t>
  </si>
  <si>
    <t>Hospitality</t>
  </si>
  <si>
    <t>3380-3389</t>
  </si>
  <si>
    <t>Community</t>
  </si>
  <si>
    <t>3600-3694</t>
  </si>
  <si>
    <t>Local Enforcement Expenses</t>
  </si>
  <si>
    <t>3700-3799</t>
  </si>
  <si>
    <t>EU Projects</t>
  </si>
  <si>
    <t>3800-3899</t>
  </si>
  <si>
    <t>Christmas lighting</t>
  </si>
  <si>
    <t>(Continued)</t>
  </si>
  <si>
    <t>Administration &amp; Other Expenditure</t>
  </si>
  <si>
    <t>2150-2199</t>
  </si>
  <si>
    <t>Office Utilities</t>
  </si>
  <si>
    <t>2260-2299</t>
  </si>
  <si>
    <t>Office Materials &amp; Supplies</t>
  </si>
  <si>
    <t>2450-2499</t>
  </si>
  <si>
    <t>Office Rent</t>
  </si>
  <si>
    <t>2500-2599</t>
  </si>
  <si>
    <t>National &amp; International Memberships</t>
  </si>
  <si>
    <t>2600-2699</t>
  </si>
  <si>
    <t>Office Services</t>
  </si>
  <si>
    <t>2700-2799</t>
  </si>
  <si>
    <t>Transport</t>
  </si>
  <si>
    <t>2800-2899</t>
  </si>
  <si>
    <t>Travel</t>
  </si>
  <si>
    <t>2900-2999</t>
  </si>
  <si>
    <t>Information Services</t>
  </si>
  <si>
    <t>3050</t>
  </si>
  <si>
    <t>Office Cleaning</t>
  </si>
  <si>
    <t>3140-3199</t>
  </si>
  <si>
    <t>Professional Services</t>
  </si>
  <si>
    <t>3200-3299</t>
  </si>
  <si>
    <t>Training</t>
  </si>
  <si>
    <t>3345</t>
  </si>
  <si>
    <t>Office Hospitality</t>
  </si>
  <si>
    <t>3400-3499</t>
  </si>
  <si>
    <t>Incidental Expenses</t>
  </si>
  <si>
    <t>Finance Costs</t>
  </si>
  <si>
    <t>3036</t>
  </si>
  <si>
    <t>Interest on Bank Loan</t>
  </si>
  <si>
    <t>Other Expenditure</t>
  </si>
  <si>
    <t>3500-3599</t>
  </si>
  <si>
    <t>Loss / (Profit) on Disposal of assets</t>
  </si>
  <si>
    <t>If a profit is made on Disposal, enter a negative figure so that expenses will be decreased, Example: (2,000)</t>
  </si>
  <si>
    <t>3695</t>
  </si>
  <si>
    <t>Increase/(Decrease) in allowance for bad debts</t>
  </si>
  <si>
    <t>If provision is decreased, enter a negative figure so that expenditure decreases, Example: (2,000)</t>
  </si>
  <si>
    <t>8000-8099</t>
  </si>
  <si>
    <t>Depreciation (Charge for the Year)</t>
  </si>
  <si>
    <t>Column F - FORCAST: Enter the forcasted changes from 30 September till 31 December (ie either overall increase or overall decrease).</t>
  </si>
  <si>
    <t>Enter a positive figure if the Councils forcasts to increase eg enter 20 if Stationery as at 31 December is expected to increase by €20.</t>
  </si>
  <si>
    <t>Enter a negative figure if the Council forcasts to decrease eg enter (20) if Stationery as at 31 December is expected to decrease by €20.</t>
  </si>
  <si>
    <t xml:space="preserve">as at </t>
  </si>
  <si>
    <t>changes from</t>
  </si>
  <si>
    <t>as at</t>
  </si>
  <si>
    <t>30 Sep-31 Dec</t>
  </si>
  <si>
    <t>The figures in Column E (ACTUAL) will be the same as those reported in the Quarterly financial report ending 30 September (i.e. Quarter 3</t>
  </si>
  <si>
    <t>Therefore the figures in Column G (BUDGET) should approximate the amounts which will be included in the Financial Statements ending 31 December.</t>
  </si>
  <si>
    <t>Inventory</t>
  </si>
  <si>
    <t>5201-5249</t>
  </si>
  <si>
    <t>Stationery</t>
  </si>
  <si>
    <t>5250-5299</t>
  </si>
  <si>
    <t>Consumables</t>
  </si>
  <si>
    <t>Receivables</t>
  </si>
  <si>
    <t>0201-0209</t>
  </si>
  <si>
    <t>0210-0219</t>
  </si>
  <si>
    <t>LES Receivables</t>
  </si>
  <si>
    <t>0220-0229</t>
  </si>
  <si>
    <t>Receivables from EU</t>
  </si>
  <si>
    <t>0250</t>
  </si>
  <si>
    <t xml:space="preserve">Prepayments &amp; Accrued income </t>
  </si>
  <si>
    <t xml:space="preserve">Cash  &amp; Equivalents </t>
  </si>
  <si>
    <t>5001-5099</t>
  </si>
  <si>
    <t>Bank &amp; Cash Balances</t>
  </si>
  <si>
    <t>4000</t>
  </si>
  <si>
    <t>Payables</t>
  </si>
  <si>
    <t>4100</t>
  </si>
  <si>
    <t>Accruals</t>
  </si>
  <si>
    <t>4150</t>
  </si>
  <si>
    <t>Defered Income</t>
  </si>
  <si>
    <t>Current portion of Long-Term Borrowings</t>
  </si>
  <si>
    <t>Non Current Liabilities</t>
  </si>
  <si>
    <t>4200</t>
  </si>
  <si>
    <t>Long Term Borrowings</t>
  </si>
  <si>
    <t>Asset</t>
  </si>
  <si>
    <t>Motor Vehicle</t>
  </si>
  <si>
    <t>Urban Improvments</t>
  </si>
  <si>
    <t>Street lights, mirrors &amp; playground equip</t>
  </si>
  <si>
    <t>Office F&amp;F</t>
  </si>
  <si>
    <t>New street signs</t>
  </si>
  <si>
    <t>office equip</t>
  </si>
  <si>
    <t>Computer equip</t>
  </si>
  <si>
    <t>Special Programs</t>
  </si>
  <si>
    <t>Computer Software</t>
  </si>
  <si>
    <t>Enter title of Asset</t>
  </si>
  <si>
    <t>% of depreciation</t>
  </si>
  <si>
    <t>7.5%</t>
  </si>
  <si>
    <t>Enter Percentage of Depreciation</t>
  </si>
  <si>
    <t>Cost</t>
  </si>
  <si>
    <t>As at 01 January</t>
  </si>
  <si>
    <t>This information may be extracted from the Audited Financial Statements.</t>
  </si>
  <si>
    <t>Additions</t>
  </si>
  <si>
    <t>Disposals</t>
  </si>
  <si>
    <t>Please enter a negative figure.</t>
  </si>
  <si>
    <t>As at 31 December</t>
  </si>
  <si>
    <t>Grants/ other reimbursements</t>
  </si>
  <si>
    <t>Accumulated Depreciation</t>
  </si>
  <si>
    <t>Charge for the year</t>
  </si>
  <si>
    <t>Released on disposal</t>
  </si>
  <si>
    <t>Budgeted NBV 31 Dec</t>
  </si>
  <si>
    <t xml:space="preserve">Forecasted NBV 1 Jan </t>
  </si>
</sst>
</file>

<file path=xl/styles.xml><?xml version="1.0" encoding="utf-8"?>
<styleSheet xmlns="http://schemas.openxmlformats.org/spreadsheetml/2006/main" xmlns:xr9="http://schemas.microsoft.com/office/spreadsheetml/2016/revision9">
  <numFmts count="11">
    <numFmt numFmtId="41" formatCode="_-* #,##0_-;\-* #,##0_-;_-* &quot;-&quot;_-;_-@_-"/>
    <numFmt numFmtId="42" formatCode="_-&quot;£&quot;* #,##0_-;\-&quot;£&quot;* #,##0_-;_-&quot;£&quot;* &quot;-&quot;_-;_-@_-"/>
    <numFmt numFmtId="43" formatCode="_-* #,##0.00_-;\-* #,##0.00_-;_-* &quot;-&quot;??_-;_-@_-"/>
    <numFmt numFmtId="44" formatCode="_-&quot;£&quot;* #,##0.00_-;\-&quot;£&quot;* #,##0.00_-;_-&quot;£&quot;* &quot;-&quot;??_-;_-@_-"/>
    <numFmt numFmtId="176" formatCode="###,##0.00_);\(###,##0.00\)"/>
    <numFmt numFmtId="177" formatCode="###,##0_);[Red]\(###,##0\);_-* &quot;-&quot;??_-;_-@_-"/>
    <numFmt numFmtId="178" formatCode="_(* #,##0_);[Red]_(* \(#,##0\);_(* &quot;-&quot;??_);_(@_)"/>
    <numFmt numFmtId="179" formatCode="_(* #,##0_);_(* \(#,##0\);_(* &quot;-&quot;??_);_(@_)"/>
    <numFmt numFmtId="180" formatCode="###,##0_);\(###,##0\)"/>
    <numFmt numFmtId="181" formatCode="_(* #,##0_)\ %;[Red]_(* \ \(#,##0\)\ %;_(* &quot;-&quot;??_);_(@_)"/>
    <numFmt numFmtId="182" formatCode="dd\-mmm"/>
  </numFmts>
  <fonts count="64">
    <font>
      <sz val="10"/>
      <name val="Arial"/>
      <charset val="134"/>
    </font>
    <font>
      <sz val="10"/>
      <name val="Arial"/>
      <charset val="134"/>
    </font>
    <font>
      <b/>
      <sz val="10"/>
      <name val="Arial"/>
      <charset val="134"/>
    </font>
    <font>
      <b/>
      <sz val="10"/>
      <name val="Baskerville Old Face"/>
      <charset val="134"/>
    </font>
    <font>
      <sz val="11"/>
      <color indexed="8"/>
      <name val="Arial"/>
      <charset val="134"/>
    </font>
    <font>
      <b/>
      <sz val="11"/>
      <name val="Arial"/>
      <charset val="134"/>
    </font>
    <font>
      <b/>
      <sz val="9"/>
      <name val="Arial"/>
      <charset val="134"/>
    </font>
    <font>
      <b/>
      <sz val="10"/>
      <color indexed="8"/>
      <name val="Arial"/>
      <charset val="134"/>
    </font>
    <font>
      <sz val="8"/>
      <name val="Arial"/>
      <charset val="134"/>
    </font>
    <font>
      <sz val="10"/>
      <color indexed="8"/>
      <name val="Arial"/>
      <charset val="134"/>
    </font>
    <font>
      <b/>
      <sz val="8"/>
      <name val="Arial"/>
      <charset val="134"/>
    </font>
    <font>
      <b/>
      <sz val="6"/>
      <name val="Arial"/>
      <charset val="134"/>
    </font>
    <font>
      <sz val="6"/>
      <name val="Arial"/>
      <charset val="134"/>
    </font>
    <font>
      <sz val="9"/>
      <name val="Arial"/>
      <charset val="134"/>
    </font>
    <font>
      <b/>
      <sz val="12"/>
      <color indexed="8"/>
      <name val="Arial"/>
      <charset val="134"/>
    </font>
    <font>
      <b/>
      <sz val="8"/>
      <name val="Arial Narrow"/>
      <charset val="134"/>
    </font>
    <font>
      <b/>
      <sz val="8"/>
      <color indexed="8"/>
      <name val="Arial"/>
      <charset val="134"/>
    </font>
    <font>
      <sz val="8"/>
      <color indexed="8"/>
      <name val="Arial"/>
      <charset val="134"/>
    </font>
    <font>
      <sz val="8"/>
      <color indexed="8"/>
      <name val="Arial Narrow"/>
      <charset val="134"/>
    </font>
    <font>
      <b/>
      <sz val="10"/>
      <color indexed="8"/>
      <name val="Arial Narrow"/>
      <charset val="134"/>
    </font>
    <font>
      <b/>
      <sz val="14"/>
      <name val="Arial"/>
      <charset val="134"/>
    </font>
    <font>
      <sz val="9"/>
      <name val="MS Sans Serif"/>
      <charset val="134"/>
    </font>
    <font>
      <sz val="8"/>
      <color indexed="10"/>
      <name val="Arial"/>
      <charset val="134"/>
    </font>
    <font>
      <sz val="9"/>
      <color indexed="8"/>
      <name val="Arial"/>
      <charset val="134"/>
    </font>
    <font>
      <b/>
      <sz val="9"/>
      <color indexed="8"/>
      <name val="Arial"/>
      <charset val="134"/>
    </font>
    <font>
      <b/>
      <i/>
      <u/>
      <sz val="10"/>
      <color indexed="8"/>
      <name val="Arial"/>
      <charset val="134"/>
    </font>
    <font>
      <b/>
      <sz val="6"/>
      <name val="MS Sans Serif"/>
      <charset val="134"/>
    </font>
    <font>
      <sz val="12"/>
      <name val="Cambria"/>
      <charset val="134"/>
      <scheme val="major"/>
    </font>
    <font>
      <b/>
      <i/>
      <sz val="12"/>
      <name val="Arial"/>
      <charset val="134"/>
    </font>
    <font>
      <u/>
      <sz val="10"/>
      <name val="Arial"/>
      <charset val="134"/>
    </font>
    <font>
      <sz val="12"/>
      <name val="Arial"/>
      <charset val="134"/>
    </font>
    <font>
      <b/>
      <sz val="9"/>
      <color indexed="44"/>
      <name val="Arial"/>
      <charset val="134"/>
    </font>
    <font>
      <b/>
      <sz val="36"/>
      <name val="Arial Black"/>
      <charset val="134"/>
    </font>
    <font>
      <sz val="12"/>
      <name val="Arial Rounded MT Bold"/>
      <charset val="134"/>
    </font>
    <font>
      <b/>
      <sz val="25"/>
      <name val="Arial Black"/>
      <charset val="134"/>
    </font>
    <font>
      <b/>
      <sz val="25"/>
      <color indexed="8"/>
      <name val="Arial Black"/>
      <charset val="134"/>
    </font>
    <font>
      <b/>
      <sz val="22"/>
      <name val="Arial Black"/>
      <charset val="134"/>
    </font>
    <font>
      <b/>
      <sz val="22"/>
      <name val="Arial Rounded MT Bold"/>
      <charset val="134"/>
    </font>
    <font>
      <b/>
      <sz val="12"/>
      <name val="Arial Rounded MT Bold"/>
      <charset val="134"/>
    </font>
    <font>
      <sz val="12"/>
      <name val="Arial Black"/>
      <charset val="134"/>
    </font>
    <font>
      <i/>
      <sz val="12"/>
      <name val="Arial"/>
      <charset val="134"/>
    </font>
    <font>
      <sz val="12"/>
      <color indexed="8"/>
      <name val="Arial"/>
      <charset val="134"/>
    </font>
    <font>
      <sz val="12"/>
      <color indexed="8"/>
      <name val="Arial Black"/>
      <charset val="134"/>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sz val="9"/>
      <name val="Tahoma"/>
      <charset val="134"/>
    </font>
  </fonts>
  <fills count="40">
    <fill>
      <patternFill patternType="none"/>
    </fill>
    <fill>
      <patternFill patternType="gray125"/>
    </fill>
    <fill>
      <patternFill patternType="solid">
        <fgColor indexed="9"/>
        <bgColor indexed="64"/>
      </patternFill>
    </fill>
    <fill>
      <patternFill patternType="lightHorizontal">
        <fgColor rgb="FFFF0000"/>
      </patternFill>
    </fill>
    <fill>
      <patternFill patternType="solid">
        <fgColor rgb="FFFFFF99"/>
        <bgColor indexed="64"/>
      </patternFill>
    </fill>
    <fill>
      <patternFill patternType="solid">
        <fgColor indexed="22"/>
        <bgColor indexed="64"/>
      </patternFill>
    </fill>
    <fill>
      <patternFill patternType="solid">
        <fgColor rgb="FFFFFF00"/>
        <bgColor indexed="64"/>
      </patternFill>
    </fill>
    <fill>
      <patternFill patternType="solid">
        <fgColor theme="9" tint="0.599993896298105"/>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right style="thin">
        <color auto="1"/>
      </right>
      <top style="thin">
        <color auto="1"/>
      </top>
      <bottom/>
      <diagonal/>
    </border>
    <border diagonalUp="1">
      <left style="thin">
        <color auto="1"/>
      </left>
      <right style="thin">
        <color auto="1"/>
      </right>
      <top/>
      <bottom/>
      <diagonal style="thin">
        <color auto="1"/>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 fillId="0" borderId="0" applyFont="0" applyFill="0" applyBorder="0" applyAlignment="0" applyProtection="0"/>
    <xf numFmtId="44" fontId="43" fillId="0" borderId="0" applyFont="0" applyFill="0" applyBorder="0" applyAlignment="0" applyProtection="0">
      <alignment vertical="center"/>
    </xf>
    <xf numFmtId="9" fontId="1" fillId="0" borderId="0" applyFont="0" applyFill="0" applyBorder="0" applyAlignment="0" applyProtection="0"/>
    <xf numFmtId="41" fontId="43" fillId="0" borderId="0" applyFont="0" applyFill="0" applyBorder="0" applyAlignment="0" applyProtection="0">
      <alignment vertical="center"/>
    </xf>
    <xf numFmtId="42" fontId="43"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9" borderId="37"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38" applyNumberFormat="0" applyFill="0" applyAlignment="0" applyProtection="0">
      <alignment vertical="center"/>
    </xf>
    <xf numFmtId="0" fontId="50" fillId="0" borderId="38" applyNumberFormat="0" applyFill="0" applyAlignment="0" applyProtection="0">
      <alignment vertical="center"/>
    </xf>
    <xf numFmtId="0" fontId="51" fillId="0" borderId="39" applyNumberFormat="0" applyFill="0" applyAlignment="0" applyProtection="0">
      <alignment vertical="center"/>
    </xf>
    <xf numFmtId="0" fontId="51" fillId="0" borderId="0" applyNumberFormat="0" applyFill="0" applyBorder="0" applyAlignment="0" applyProtection="0">
      <alignment vertical="center"/>
    </xf>
    <xf numFmtId="0" fontId="52" fillId="10" borderId="40" applyNumberFormat="0" applyAlignment="0" applyProtection="0">
      <alignment vertical="center"/>
    </xf>
    <xf numFmtId="0" fontId="53" fillId="11" borderId="41" applyNumberFormat="0" applyAlignment="0" applyProtection="0">
      <alignment vertical="center"/>
    </xf>
    <xf numFmtId="0" fontId="54" fillId="11" borderId="40" applyNumberFormat="0" applyAlignment="0" applyProtection="0">
      <alignment vertical="center"/>
    </xf>
    <xf numFmtId="0" fontId="55" fillId="12" borderId="42" applyNumberFormat="0" applyAlignment="0" applyProtection="0">
      <alignment vertical="center"/>
    </xf>
    <xf numFmtId="0" fontId="56" fillId="0" borderId="43" applyNumberFormat="0" applyFill="0" applyAlignment="0" applyProtection="0">
      <alignment vertical="center"/>
    </xf>
    <xf numFmtId="0" fontId="57" fillId="0" borderId="44" applyNumberFormat="0" applyFill="0" applyAlignment="0" applyProtection="0">
      <alignment vertical="center"/>
    </xf>
    <xf numFmtId="0" fontId="58" fillId="13" borderId="0" applyNumberFormat="0" applyBorder="0" applyAlignment="0" applyProtection="0">
      <alignment vertical="center"/>
    </xf>
    <xf numFmtId="0" fontId="59" fillId="14" borderId="0" applyNumberFormat="0" applyBorder="0" applyAlignment="0" applyProtection="0">
      <alignment vertical="center"/>
    </xf>
    <xf numFmtId="0" fontId="60" fillId="15" borderId="0" applyNumberFormat="0" applyBorder="0" applyAlignment="0" applyProtection="0">
      <alignment vertical="center"/>
    </xf>
    <xf numFmtId="0" fontId="61"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1" fillId="19" borderId="0" applyNumberFormat="0" applyBorder="0" applyAlignment="0" applyProtection="0">
      <alignment vertical="center"/>
    </xf>
    <xf numFmtId="0" fontId="61" fillId="20"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1" fillId="23" borderId="0" applyNumberFormat="0" applyBorder="0" applyAlignment="0" applyProtection="0">
      <alignment vertical="center"/>
    </xf>
    <xf numFmtId="0" fontId="61"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1" fillId="27" borderId="0" applyNumberFormat="0" applyBorder="0" applyAlignment="0" applyProtection="0">
      <alignment vertical="center"/>
    </xf>
    <xf numFmtId="0" fontId="61" fillId="28" borderId="0" applyNumberFormat="0" applyBorder="0" applyAlignment="0" applyProtection="0">
      <alignment vertical="center"/>
    </xf>
    <xf numFmtId="0" fontId="62" fillId="29" borderId="0" applyNumberFormat="0" applyBorder="0" applyAlignment="0" applyProtection="0">
      <alignment vertical="center"/>
    </xf>
    <xf numFmtId="0" fontId="62" fillId="30" borderId="0" applyNumberFormat="0" applyBorder="0" applyAlignment="0" applyProtection="0">
      <alignment vertical="center"/>
    </xf>
    <xf numFmtId="0" fontId="61" fillId="31" borderId="0" applyNumberFormat="0" applyBorder="0" applyAlignment="0" applyProtection="0">
      <alignment vertical="center"/>
    </xf>
    <xf numFmtId="0" fontId="61" fillId="32" borderId="0" applyNumberFormat="0" applyBorder="0" applyAlignment="0" applyProtection="0">
      <alignment vertical="center"/>
    </xf>
    <xf numFmtId="0" fontId="62" fillId="33" borderId="0" applyNumberFormat="0" applyBorder="0" applyAlignment="0" applyProtection="0">
      <alignment vertical="center"/>
    </xf>
    <xf numFmtId="0" fontId="62" fillId="34" borderId="0" applyNumberFormat="0" applyBorder="0" applyAlignment="0" applyProtection="0">
      <alignment vertical="center"/>
    </xf>
    <xf numFmtId="0" fontId="61" fillId="35" borderId="0" applyNumberFormat="0" applyBorder="0" applyAlignment="0" applyProtection="0">
      <alignment vertical="center"/>
    </xf>
    <xf numFmtId="0" fontId="61" fillId="36" borderId="0" applyNumberFormat="0" applyBorder="0" applyAlignment="0" applyProtection="0">
      <alignment vertical="center"/>
    </xf>
    <xf numFmtId="0" fontId="62" fillId="37" borderId="0" applyNumberFormat="0" applyBorder="0" applyAlignment="0" applyProtection="0">
      <alignment vertical="center"/>
    </xf>
    <xf numFmtId="0" fontId="62" fillId="38" borderId="0" applyNumberFormat="0" applyBorder="0" applyAlignment="0" applyProtection="0">
      <alignment vertical="center"/>
    </xf>
    <xf numFmtId="0" fontId="61" fillId="39" borderId="0" applyNumberFormat="0" applyBorder="0" applyAlignment="0" applyProtection="0">
      <alignment vertical="center"/>
    </xf>
  </cellStyleXfs>
  <cellXfs count="229">
    <xf numFmtId="0" fontId="0" fillId="0" borderId="0" xfId="0"/>
    <xf numFmtId="0" fontId="1" fillId="0" borderId="0" xfId="0" applyFont="1" applyProtection="1">
      <protection hidden="1"/>
    </xf>
    <xf numFmtId="0" fontId="2" fillId="0" borderId="0" xfId="0" applyFont="1" applyProtection="1">
      <protection hidden="1"/>
    </xf>
    <xf numFmtId="0" fontId="0" fillId="0" borderId="0" xfId="0" applyProtection="1">
      <protection hidden="1"/>
    </xf>
    <xf numFmtId="0" fontId="0" fillId="0" borderId="0" xfId="0"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Protection="1">
      <protection hidden="1"/>
    </xf>
    <xf numFmtId="0" fontId="3" fillId="0" borderId="0" xfId="0" applyFont="1" applyAlignment="1" applyProtection="1">
      <alignment horizontal="center"/>
      <protection hidden="1"/>
    </xf>
    <xf numFmtId="0" fontId="0" fillId="0" borderId="0" xfId="0" applyAlignment="1" applyProtection="1">
      <alignment horizontal="left"/>
      <protection hidden="1"/>
    </xf>
    <xf numFmtId="0" fontId="3" fillId="0" borderId="1" xfId="0" applyFont="1" applyBorder="1" applyProtection="1">
      <protection hidden="1"/>
    </xf>
    <xf numFmtId="0" fontId="0" fillId="0" borderId="1" xfId="0" applyBorder="1"/>
    <xf numFmtId="0" fontId="3" fillId="0" borderId="1" xfId="0" applyFont="1" applyBorder="1" applyAlignment="1" applyProtection="1">
      <alignment horizontal="right"/>
      <protection hidden="1"/>
    </xf>
    <xf numFmtId="0" fontId="4" fillId="0" borderId="0" xfId="0" applyFont="1" applyProtection="1">
      <protection hidden="1"/>
    </xf>
    <xf numFmtId="0" fontId="1" fillId="0" borderId="0" xfId="0" applyFont="1" applyAlignment="1" applyProtection="1">
      <alignment horizontal="center"/>
      <protection hidden="1"/>
    </xf>
    <xf numFmtId="176" fontId="1" fillId="0" borderId="0" xfId="0" applyNumberFormat="1" applyFont="1" applyAlignment="1" applyProtection="1">
      <alignment horizontal="center"/>
      <protection hidden="1"/>
    </xf>
    <xf numFmtId="0" fontId="5" fillId="0" borderId="0" xfId="0" applyFont="1" applyProtection="1">
      <protection hidden="1"/>
    </xf>
    <xf numFmtId="0" fontId="6" fillId="0" borderId="0" xfId="0" applyFont="1" applyAlignment="1">
      <alignment horizontal="center" vertical="center"/>
    </xf>
    <xf numFmtId="0" fontId="7" fillId="0" borderId="0" xfId="0" applyFont="1" applyProtection="1">
      <protection hidden="1"/>
    </xf>
    <xf numFmtId="0" fontId="1" fillId="0" borderId="0" xfId="0" applyFont="1" applyAlignment="1" applyProtection="1">
      <alignment horizontal="right"/>
      <protection hidden="1"/>
    </xf>
    <xf numFmtId="0" fontId="8" fillId="2" borderId="2" xfId="0" applyFont="1" applyFill="1" applyBorder="1" applyAlignment="1" applyProtection="1">
      <alignment horizontal="center" vertical="top" wrapText="1" shrinkToFit="1"/>
      <protection locked="0" hidden="1"/>
    </xf>
    <xf numFmtId="0" fontId="9" fillId="0" borderId="0" xfId="0" applyFont="1" applyProtection="1">
      <protection hidden="1"/>
    </xf>
    <xf numFmtId="9" fontId="1" fillId="2" borderId="3" xfId="0" applyNumberFormat="1" applyFont="1" applyFill="1" applyBorder="1" applyAlignment="1" applyProtection="1">
      <alignment horizontal="center"/>
      <protection locked="0" hidden="1"/>
    </xf>
    <xf numFmtId="0" fontId="1" fillId="0" borderId="0" xfId="0" applyFont="1" applyAlignment="1" applyProtection="1">
      <alignment horizontal="left"/>
      <protection hidden="1"/>
    </xf>
    <xf numFmtId="177" fontId="9" fillId="2" borderId="2" xfId="1" applyNumberFormat="1" applyFont="1" applyFill="1" applyBorder="1" applyAlignment="1" applyProtection="1">
      <alignment horizontal="right"/>
      <protection locked="0"/>
    </xf>
    <xf numFmtId="177" fontId="9" fillId="2" borderId="4" xfId="1" applyNumberFormat="1" applyFont="1" applyFill="1" applyBorder="1" applyAlignment="1" applyProtection="1">
      <alignment horizontal="right"/>
      <protection locked="0"/>
    </xf>
    <xf numFmtId="177" fontId="9" fillId="2" borderId="3" xfId="1" applyNumberFormat="1" applyFont="1" applyFill="1" applyBorder="1" applyAlignment="1" applyProtection="1">
      <alignment horizontal="right"/>
      <protection locked="0"/>
    </xf>
    <xf numFmtId="178" fontId="7" fillId="0" borderId="5" xfId="0" applyNumberFormat="1" applyFont="1" applyBorder="1" applyAlignment="1">
      <alignment horizontal="right"/>
    </xf>
    <xf numFmtId="179" fontId="1" fillId="2" borderId="2" xfId="1" applyNumberFormat="1" applyFont="1" applyFill="1" applyBorder="1" applyAlignment="1" applyProtection="1">
      <alignment horizontal="center"/>
      <protection locked="0" hidden="1"/>
    </xf>
    <xf numFmtId="179" fontId="1" fillId="2" borderId="3" xfId="1" applyNumberFormat="1" applyFont="1" applyFill="1" applyBorder="1" applyAlignment="1" applyProtection="1">
      <alignment horizontal="center"/>
      <protection locked="0" hidden="1"/>
    </xf>
    <xf numFmtId="176" fontId="1" fillId="0" borderId="0" xfId="0" applyNumberFormat="1" applyFont="1" applyAlignment="1" applyProtection="1">
      <alignment horizontal="right"/>
      <protection hidden="1"/>
    </xf>
    <xf numFmtId="0" fontId="2" fillId="0" borderId="0" xfId="0" applyFont="1" applyAlignment="1" applyProtection="1">
      <alignment horizontal="left"/>
      <protection hidden="1"/>
    </xf>
    <xf numFmtId="179" fontId="1" fillId="2" borderId="6" xfId="1" applyNumberFormat="1" applyFont="1" applyFill="1" applyBorder="1" applyAlignment="1" applyProtection="1">
      <alignment horizontal="center"/>
      <protection locked="0" hidden="1"/>
    </xf>
    <xf numFmtId="179" fontId="1" fillId="2" borderId="7" xfId="1" applyNumberFormat="1" applyFont="1" applyFill="1" applyBorder="1" applyAlignment="1" applyProtection="1">
      <alignment horizontal="center"/>
      <protection locked="0" hidden="1"/>
    </xf>
    <xf numFmtId="179" fontId="1" fillId="0" borderId="8" xfId="0" applyNumberFormat="1" applyFont="1" applyBorder="1" applyAlignment="1" applyProtection="1">
      <alignment horizontal="right"/>
      <protection hidden="1"/>
    </xf>
    <xf numFmtId="179" fontId="1" fillId="0" borderId="5" xfId="0" applyNumberFormat="1" applyFont="1" applyBorder="1" applyAlignment="1" applyProtection="1">
      <alignment horizontal="right"/>
      <protection hidden="1"/>
    </xf>
    <xf numFmtId="179" fontId="1" fillId="0" borderId="9" xfId="0" applyNumberFormat="1" applyFont="1" applyBorder="1" applyAlignment="1" applyProtection="1">
      <alignment horizontal="right"/>
      <protection hidden="1"/>
    </xf>
    <xf numFmtId="179" fontId="1" fillId="0" borderId="10" xfId="0" applyNumberFormat="1" applyFont="1" applyBorder="1" applyAlignment="1" applyProtection="1">
      <alignment horizontal="right"/>
      <protection hidden="1"/>
    </xf>
    <xf numFmtId="0" fontId="3" fillId="0" borderId="0" xfId="0" applyFont="1" applyAlignment="1" applyProtection="1">
      <alignment horizontal="right"/>
      <protection hidden="1"/>
    </xf>
    <xf numFmtId="0" fontId="2" fillId="0" borderId="2" xfId="0" applyFont="1" applyBorder="1" applyAlignment="1" applyProtection="1">
      <alignment horizontal="center" vertical="top" wrapText="1" shrinkToFit="1"/>
      <protection hidden="1"/>
    </xf>
    <xf numFmtId="0" fontId="6" fillId="3" borderId="0" xfId="0" applyFont="1" applyFill="1" applyAlignment="1">
      <alignment horizontal="center"/>
    </xf>
    <xf numFmtId="9" fontId="2" fillId="0" borderId="3" xfId="0" applyNumberFormat="1" applyFont="1" applyBorder="1" applyAlignment="1" applyProtection="1">
      <alignment horizontal="center"/>
      <protection hidden="1"/>
    </xf>
    <xf numFmtId="177" fontId="7" fillId="0" borderId="2" xfId="1" applyNumberFormat="1" applyFont="1" applyFill="1" applyBorder="1" applyAlignment="1" applyProtection="1">
      <alignment horizontal="right"/>
    </xf>
    <xf numFmtId="177" fontId="7" fillId="0" borderId="4" xfId="1" applyNumberFormat="1" applyFont="1" applyFill="1" applyBorder="1" applyAlignment="1" applyProtection="1">
      <alignment horizontal="right"/>
    </xf>
    <xf numFmtId="177" fontId="7" fillId="0" borderId="3" xfId="1" applyNumberFormat="1" applyFont="1" applyFill="1" applyBorder="1" applyAlignment="1" applyProtection="1">
      <alignment horizontal="right"/>
    </xf>
    <xf numFmtId="179" fontId="2" fillId="0" borderId="2" xfId="0" applyNumberFormat="1" applyFont="1" applyBorder="1" applyAlignment="1" applyProtection="1">
      <alignment horizontal="center"/>
      <protection hidden="1"/>
    </xf>
    <xf numFmtId="179" fontId="2" fillId="0" borderId="3" xfId="0" applyNumberFormat="1" applyFont="1" applyBorder="1" applyAlignment="1" applyProtection="1">
      <alignment horizontal="center"/>
      <protection hidden="1"/>
    </xf>
    <xf numFmtId="179" fontId="2" fillId="0" borderId="4" xfId="0" applyNumberFormat="1" applyFont="1" applyBorder="1" applyAlignment="1" applyProtection="1">
      <alignment horizontal="center"/>
      <protection hidden="1"/>
    </xf>
    <xf numFmtId="179" fontId="2" fillId="0" borderId="11" xfId="0" applyNumberFormat="1" applyFont="1" applyBorder="1" applyAlignment="1" applyProtection="1">
      <alignment horizontal="center"/>
      <protection hidden="1"/>
    </xf>
    <xf numFmtId="179" fontId="1" fillId="0" borderId="12" xfId="0" applyNumberFormat="1" applyFont="1" applyBorder="1" applyAlignment="1" applyProtection="1">
      <alignment horizontal="center"/>
      <protection hidden="1"/>
    </xf>
    <xf numFmtId="179" fontId="1" fillId="0" borderId="13" xfId="0" applyNumberFormat="1" applyFont="1" applyBorder="1" applyAlignment="1" applyProtection="1">
      <alignment horizontal="center"/>
      <protection hidden="1"/>
    </xf>
    <xf numFmtId="0" fontId="6" fillId="4" borderId="0" xfId="0" applyFont="1" applyFill="1"/>
    <xf numFmtId="0" fontId="6" fillId="0" borderId="0" xfId="0" applyFont="1" applyAlignment="1">
      <alignment horizontal="center"/>
    </xf>
    <xf numFmtId="0" fontId="10" fillId="0" borderId="0" xfId="0" applyFont="1" applyAlignment="1">
      <alignment horizontal="center"/>
    </xf>
    <xf numFmtId="0" fontId="10" fillId="0" borderId="0" xfId="0" applyFont="1"/>
    <xf numFmtId="0" fontId="6" fillId="0" borderId="0" xfId="0" applyFont="1"/>
    <xf numFmtId="0" fontId="8" fillId="0" borderId="0" xfId="0" applyFont="1"/>
    <xf numFmtId="0" fontId="11" fillId="0" borderId="0" xfId="0" applyFont="1" applyAlignment="1">
      <alignment horizontal="center"/>
    </xf>
    <xf numFmtId="49" fontId="12" fillId="0" borderId="0" xfId="0" applyNumberFormat="1" applyFont="1" applyAlignment="1">
      <alignment horizontal="right"/>
    </xf>
    <xf numFmtId="180" fontId="13" fillId="0" borderId="0" xfId="0" applyNumberFormat="1" applyFont="1" applyAlignment="1">
      <alignment horizontal="center"/>
    </xf>
    <xf numFmtId="0" fontId="13" fillId="0" borderId="0" xfId="0" applyFont="1"/>
    <xf numFmtId="49" fontId="3" fillId="0" borderId="0" xfId="0" applyNumberFormat="1" applyFont="1" applyAlignment="1" applyProtection="1">
      <alignment horizontal="right"/>
      <protection hidden="1"/>
    </xf>
    <xf numFmtId="49" fontId="3" fillId="0" borderId="1" xfId="0" applyNumberFormat="1" applyFont="1" applyBorder="1" applyAlignment="1" applyProtection="1">
      <alignment horizontal="right"/>
      <protection hidden="1"/>
    </xf>
    <xf numFmtId="0" fontId="14" fillId="0" borderId="0" xfId="0" applyFont="1"/>
    <xf numFmtId="0" fontId="10" fillId="0" borderId="0" xfId="0" applyFont="1" applyAlignment="1">
      <alignment horizontal="left"/>
    </xf>
    <xf numFmtId="180" fontId="15" fillId="5" borderId="2" xfId="0" applyNumberFormat="1" applyFont="1" applyFill="1" applyBorder="1" applyAlignment="1">
      <alignment horizontal="center"/>
    </xf>
    <xf numFmtId="180" fontId="15" fillId="6" borderId="2" xfId="0" applyNumberFormat="1" applyFont="1" applyFill="1" applyBorder="1" applyAlignment="1">
      <alignment horizontal="center"/>
    </xf>
    <xf numFmtId="180" fontId="15" fillId="5" borderId="4" xfId="0" applyNumberFormat="1" applyFont="1" applyFill="1" applyBorder="1" applyAlignment="1">
      <alignment horizontal="center"/>
    </xf>
    <xf numFmtId="180" fontId="15" fillId="6" borderId="4" xfId="0" applyNumberFormat="1" applyFont="1" applyFill="1" applyBorder="1" applyAlignment="1">
      <alignment horizontal="center"/>
    </xf>
    <xf numFmtId="0" fontId="15" fillId="5" borderId="3" xfId="0" applyFont="1" applyFill="1" applyBorder="1" applyAlignment="1">
      <alignment horizontal="center" vertical="center"/>
    </xf>
    <xf numFmtId="0" fontId="15" fillId="6" borderId="3" xfId="0" applyFont="1" applyFill="1" applyBorder="1" applyAlignment="1">
      <alignment horizontal="center" vertical="center"/>
    </xf>
    <xf numFmtId="180" fontId="15" fillId="5" borderId="3" xfId="0" applyNumberFormat="1" applyFont="1" applyFill="1" applyBorder="1" applyAlignment="1">
      <alignment horizontal="center" vertical="center"/>
    </xf>
    <xf numFmtId="0" fontId="6" fillId="5" borderId="3" xfId="0" applyFont="1" applyFill="1" applyBorder="1" applyAlignment="1">
      <alignment horizontal="center"/>
    </xf>
    <xf numFmtId="0" fontId="6" fillId="6" borderId="3" xfId="0" applyFont="1" applyFill="1" applyBorder="1" applyAlignment="1">
      <alignment horizontal="center"/>
    </xf>
    <xf numFmtId="180" fontId="13" fillId="0" borderId="14" xfId="0" applyNumberFormat="1" applyFont="1" applyBorder="1" applyAlignment="1">
      <alignment horizontal="center"/>
    </xf>
    <xf numFmtId="0" fontId="16" fillId="0" borderId="0" xfId="0" applyFont="1"/>
    <xf numFmtId="0" fontId="17" fillId="0" borderId="0" xfId="0" applyFont="1"/>
    <xf numFmtId="0" fontId="18" fillId="0" borderId="0" xfId="0" applyFont="1"/>
    <xf numFmtId="177" fontId="13" fillId="0" borderId="2" xfId="1" applyNumberFormat="1" applyFont="1" applyFill="1" applyBorder="1" applyAlignment="1" applyProtection="1">
      <alignment horizontal="right"/>
    </xf>
    <xf numFmtId="177" fontId="13" fillId="0" borderId="4" xfId="1" applyNumberFormat="1" applyFont="1" applyFill="1" applyBorder="1" applyAlignment="1" applyProtection="1">
      <alignment horizontal="right"/>
    </xf>
    <xf numFmtId="177" fontId="13" fillId="0" borderId="3" xfId="1" applyNumberFormat="1" applyFont="1" applyFill="1" applyBorder="1" applyAlignment="1" applyProtection="1">
      <alignment horizontal="right"/>
    </xf>
    <xf numFmtId="0" fontId="16" fillId="0" borderId="0" xfId="0" applyFont="1" applyAlignment="1">
      <alignment horizontal="left"/>
    </xf>
    <xf numFmtId="177" fontId="6" fillId="0" borderId="3" xfId="1" applyNumberFormat="1" applyFont="1" applyFill="1" applyBorder="1" applyAlignment="1" applyProtection="1">
      <alignment horizontal="right"/>
    </xf>
    <xf numFmtId="179" fontId="13" fillId="0" borderId="14" xfId="1" applyNumberFormat="1" applyFont="1" applyFill="1" applyBorder="1" applyAlignment="1" applyProtection="1">
      <alignment horizontal="center"/>
    </xf>
    <xf numFmtId="179" fontId="13" fillId="0" borderId="0" xfId="1" applyNumberFormat="1" applyFont="1" applyFill="1" applyBorder="1" applyAlignment="1" applyProtection="1">
      <alignment horizontal="center"/>
    </xf>
    <xf numFmtId="179" fontId="13" fillId="0" borderId="1" xfId="1" applyNumberFormat="1" applyFont="1" applyFill="1" applyBorder="1" applyAlignment="1" applyProtection="1">
      <alignment horizontal="center"/>
    </xf>
    <xf numFmtId="179" fontId="13" fillId="0" borderId="15" xfId="1" applyNumberFormat="1" applyFont="1" applyFill="1" applyBorder="1" applyAlignment="1" applyProtection="1">
      <alignment horizontal="center"/>
    </xf>
    <xf numFmtId="177" fontId="6" fillId="0" borderId="16" xfId="1" applyNumberFormat="1" applyFont="1" applyFill="1" applyBorder="1" applyAlignment="1" applyProtection="1">
      <alignment horizontal="right"/>
    </xf>
    <xf numFmtId="177" fontId="13" fillId="0" borderId="16" xfId="1" applyNumberFormat="1" applyFont="1" applyFill="1" applyBorder="1" applyAlignment="1" applyProtection="1">
      <alignment horizontal="right"/>
    </xf>
    <xf numFmtId="180" fontId="13" fillId="0" borderId="1" xfId="0" applyNumberFormat="1" applyFont="1" applyBorder="1" applyAlignment="1">
      <alignment horizontal="center"/>
    </xf>
    <xf numFmtId="177" fontId="13" fillId="0" borderId="5" xfId="1" applyNumberFormat="1" applyFont="1" applyFill="1" applyBorder="1" applyAlignment="1" applyProtection="1">
      <alignment horizontal="right"/>
    </xf>
    <xf numFmtId="179" fontId="6" fillId="0" borderId="0" xfId="1" applyNumberFormat="1" applyFont="1" applyFill="1" applyBorder="1" applyAlignment="1" applyProtection="1">
      <alignment horizontal="center"/>
    </xf>
    <xf numFmtId="0" fontId="10" fillId="4" borderId="0" xfId="0" applyFont="1" applyFill="1"/>
    <xf numFmtId="177" fontId="6" fillId="2" borderId="17" xfId="1" applyNumberFormat="1" applyFont="1" applyFill="1" applyBorder="1" applyAlignment="1" applyProtection="1">
      <alignment horizontal="right"/>
      <protection locked="0"/>
    </xf>
    <xf numFmtId="177" fontId="6" fillId="2" borderId="16" xfId="1" applyNumberFormat="1" applyFont="1" applyFill="1" applyBorder="1" applyAlignment="1" applyProtection="1">
      <alignment horizontal="right"/>
      <protection locked="0"/>
    </xf>
    <xf numFmtId="179" fontId="6" fillId="0" borderId="16" xfId="1" applyNumberFormat="1" applyFont="1" applyFill="1" applyBorder="1" applyAlignment="1" applyProtection="1">
      <alignment horizontal="center"/>
    </xf>
    <xf numFmtId="179" fontId="6" fillId="0" borderId="18" xfId="1" applyNumberFormat="1" applyFont="1" applyFill="1" applyBorder="1" applyAlignment="1" applyProtection="1">
      <alignment horizontal="center"/>
    </xf>
    <xf numFmtId="180" fontId="6" fillId="0" borderId="0" xfId="0" applyNumberFormat="1" applyFont="1" applyAlignment="1">
      <alignment horizontal="center"/>
    </xf>
    <xf numFmtId="180" fontId="10" fillId="0" borderId="0" xfId="0" applyNumberFormat="1" applyFont="1" applyAlignment="1">
      <alignment horizontal="center"/>
    </xf>
    <xf numFmtId="180" fontId="10" fillId="0" borderId="0" xfId="0" applyNumberFormat="1" applyFont="1" applyAlignment="1">
      <alignment horizontal="center" vertical="center"/>
    </xf>
    <xf numFmtId="0" fontId="19" fillId="0" borderId="0" xfId="0" applyFont="1" applyAlignment="1">
      <alignment horizontal="right"/>
    </xf>
    <xf numFmtId="0" fontId="20" fillId="0" borderId="0" xfId="0" applyFont="1" applyAlignment="1">
      <alignment horizontal="right"/>
    </xf>
    <xf numFmtId="181" fontId="20" fillId="7" borderId="16" xfId="3" applyNumberFormat="1" applyFont="1" applyFill="1" applyBorder="1" applyAlignment="1" applyProtection="1">
      <alignment horizontal="right" vertical="center"/>
    </xf>
    <xf numFmtId="0" fontId="15" fillId="5" borderId="4" xfId="0" applyFont="1" applyFill="1" applyBorder="1" applyAlignment="1">
      <alignment horizontal="center"/>
    </xf>
    <xf numFmtId="176" fontId="8" fillId="0" borderId="0" xfId="0" applyNumberFormat="1" applyFont="1"/>
    <xf numFmtId="176" fontId="8" fillId="0" borderId="1" xfId="0" applyNumberFormat="1" applyFont="1" applyBorder="1"/>
    <xf numFmtId="177" fontId="8" fillId="2" borderId="5" xfId="1" applyNumberFormat="1" applyFont="1" applyFill="1" applyBorder="1" applyAlignment="1" applyProtection="1">
      <alignment horizontal="right"/>
      <protection locked="0"/>
    </xf>
    <xf numFmtId="177" fontId="10" fillId="0" borderId="5" xfId="1" applyNumberFormat="1" applyFont="1" applyFill="1" applyBorder="1" applyAlignment="1" applyProtection="1">
      <alignment horizontal="right"/>
    </xf>
    <xf numFmtId="0" fontId="8" fillId="0" borderId="0" xfId="0" applyFont="1" applyAlignment="1">
      <alignment horizontal="right"/>
    </xf>
    <xf numFmtId="177" fontId="10" fillId="0" borderId="0" xfId="0" applyNumberFormat="1" applyFont="1" applyAlignment="1">
      <alignment horizontal="right"/>
    </xf>
    <xf numFmtId="177" fontId="10" fillId="0" borderId="5" xfId="1" applyNumberFormat="1" applyFont="1" applyFill="1" applyBorder="1" applyAlignment="1" applyProtection="1">
      <alignment horizontal="right"/>
      <protection locked="0"/>
    </xf>
    <xf numFmtId="177" fontId="8" fillId="2" borderId="2" xfId="1" applyNumberFormat="1" applyFont="1" applyFill="1" applyBorder="1" applyAlignment="1" applyProtection="1">
      <alignment horizontal="right"/>
      <protection locked="0"/>
    </xf>
    <xf numFmtId="177" fontId="10" fillId="0" borderId="2" xfId="1" applyNumberFormat="1" applyFont="1" applyFill="1" applyBorder="1" applyAlignment="1" applyProtection="1">
      <alignment horizontal="right"/>
    </xf>
    <xf numFmtId="177" fontId="8" fillId="2" borderId="3" xfId="1" applyNumberFormat="1" applyFont="1" applyFill="1" applyBorder="1" applyAlignment="1" applyProtection="1">
      <alignment horizontal="right"/>
      <protection locked="0"/>
    </xf>
    <xf numFmtId="177" fontId="10" fillId="0" borderId="4" xfId="1" applyNumberFormat="1" applyFont="1" applyFill="1" applyBorder="1" applyAlignment="1" applyProtection="1">
      <alignment horizontal="right"/>
    </xf>
    <xf numFmtId="177" fontId="8" fillId="0" borderId="5" xfId="1" applyNumberFormat="1" applyFont="1" applyFill="1" applyBorder="1" applyAlignment="1" applyProtection="1">
      <alignment horizontal="right"/>
    </xf>
    <xf numFmtId="179" fontId="8" fillId="0" borderId="0" xfId="1" applyNumberFormat="1" applyFont="1" applyFill="1" applyBorder="1" applyAlignment="1" applyProtection="1">
      <alignment horizontal="right"/>
    </xf>
    <xf numFmtId="177" fontId="10" fillId="0" borderId="0" xfId="1" applyNumberFormat="1" applyFont="1" applyFill="1" applyBorder="1" applyAlignment="1" applyProtection="1">
      <alignment horizontal="right"/>
    </xf>
    <xf numFmtId="176" fontId="8" fillId="0" borderId="0" xfId="0" applyNumberFormat="1" applyFont="1" applyAlignment="1">
      <alignment horizontal="right"/>
    </xf>
    <xf numFmtId="177" fontId="10" fillId="0" borderId="5" xfId="0" applyNumberFormat="1" applyFont="1" applyBorder="1" applyAlignment="1">
      <alignment horizontal="right"/>
    </xf>
    <xf numFmtId="0" fontId="13" fillId="0" borderId="0" xfId="0" applyFont="1" applyAlignment="1">
      <alignment horizontal="right"/>
    </xf>
    <xf numFmtId="177" fontId="13" fillId="0" borderId="0" xfId="0" applyNumberFormat="1" applyFont="1" applyAlignment="1">
      <alignment horizontal="right"/>
    </xf>
    <xf numFmtId="177" fontId="8" fillId="0" borderId="0" xfId="0" applyNumberFormat="1" applyFont="1" applyAlignment="1">
      <alignment horizontal="right"/>
    </xf>
    <xf numFmtId="179" fontId="8" fillId="0" borderId="14" xfId="1" applyNumberFormat="1" applyFont="1" applyFill="1" applyBorder="1" applyAlignment="1" applyProtection="1">
      <alignment horizontal="right"/>
    </xf>
    <xf numFmtId="177" fontId="10" fillId="0" borderId="14" xfId="1" applyNumberFormat="1" applyFont="1" applyFill="1" applyBorder="1" applyAlignment="1" applyProtection="1">
      <alignment horizontal="right"/>
    </xf>
    <xf numFmtId="177" fontId="8" fillId="0" borderId="1" xfId="0" applyNumberFormat="1" applyFont="1" applyBorder="1" applyAlignment="1">
      <alignment horizontal="right"/>
    </xf>
    <xf numFmtId="177" fontId="8" fillId="2" borderId="4" xfId="1" applyNumberFormat="1" applyFont="1" applyFill="1" applyBorder="1" applyAlignment="1" applyProtection="1">
      <alignment horizontal="right"/>
      <protection locked="0"/>
    </xf>
    <xf numFmtId="0" fontId="8" fillId="2" borderId="0" xfId="0" applyFont="1" applyFill="1" applyProtection="1">
      <protection locked="0"/>
    </xf>
    <xf numFmtId="177" fontId="10" fillId="0" borderId="3" xfId="1" applyNumberFormat="1" applyFont="1" applyFill="1" applyBorder="1" applyAlignment="1" applyProtection="1">
      <alignment horizontal="right"/>
    </xf>
    <xf numFmtId="0" fontId="10" fillId="2" borderId="0" xfId="0" applyFont="1" applyFill="1" applyProtection="1">
      <protection locked="0"/>
    </xf>
    <xf numFmtId="177" fontId="10" fillId="0" borderId="3" xfId="0" applyNumberFormat="1" applyFont="1" applyBorder="1" applyAlignment="1">
      <alignment horizontal="right"/>
    </xf>
    <xf numFmtId="176" fontId="13" fillId="0" borderId="0" xfId="0" applyNumberFormat="1" applyFont="1" applyAlignment="1">
      <alignment horizontal="right"/>
    </xf>
    <xf numFmtId="177" fontId="6" fillId="0" borderId="5" xfId="1" applyNumberFormat="1" applyFont="1" applyFill="1" applyBorder="1" applyAlignment="1" applyProtection="1">
      <alignment horizontal="right"/>
    </xf>
    <xf numFmtId="176" fontId="6" fillId="0" borderId="0" xfId="0" applyNumberFormat="1" applyFont="1" applyAlignment="1">
      <alignment horizontal="right"/>
    </xf>
    <xf numFmtId="177" fontId="6" fillId="0" borderId="0" xfId="0" applyNumberFormat="1" applyFont="1" applyAlignment="1">
      <alignment horizontal="right"/>
    </xf>
    <xf numFmtId="177" fontId="6" fillId="0" borderId="19" xfId="1" applyNumberFormat="1" applyFont="1" applyFill="1" applyBorder="1" applyAlignment="1" applyProtection="1">
      <alignment horizontal="right"/>
    </xf>
    <xf numFmtId="177" fontId="6" fillId="0" borderId="20" xfId="1" applyNumberFormat="1" applyFont="1" applyFill="1" applyBorder="1" applyAlignment="1" applyProtection="1">
      <alignment horizontal="right"/>
    </xf>
    <xf numFmtId="177" fontId="6" fillId="0" borderId="11" xfId="1" applyNumberFormat="1" applyFont="1" applyFill="1" applyBorder="1" applyAlignment="1" applyProtection="1">
      <alignment horizontal="right"/>
    </xf>
    <xf numFmtId="177" fontId="6" fillId="0" borderId="8" xfId="1" applyNumberFormat="1" applyFont="1" applyFill="1" applyBorder="1" applyAlignment="1" applyProtection="1">
      <alignment horizontal="right"/>
    </xf>
    <xf numFmtId="177" fontId="6" fillId="0" borderId="12" xfId="1" applyNumberFormat="1" applyFont="1" applyFill="1" applyBorder="1" applyAlignment="1" applyProtection="1">
      <alignment horizontal="right"/>
    </xf>
    <xf numFmtId="177" fontId="6" fillId="0" borderId="9" xfId="1" applyNumberFormat="1" applyFont="1" applyFill="1" applyBorder="1" applyAlignment="1" applyProtection="1">
      <alignment horizontal="right"/>
    </xf>
    <xf numFmtId="177" fontId="6" fillId="0" borderId="10" xfId="1" applyNumberFormat="1" applyFont="1" applyFill="1" applyBorder="1" applyAlignment="1" applyProtection="1">
      <alignment horizontal="right"/>
    </xf>
    <xf numFmtId="177" fontId="6" fillId="0" borderId="13" xfId="1" applyNumberFormat="1" applyFont="1" applyFill="1" applyBorder="1" applyAlignment="1" applyProtection="1">
      <alignment horizontal="right"/>
    </xf>
    <xf numFmtId="179" fontId="6" fillId="0" borderId="0" xfId="1" applyNumberFormat="1" applyFont="1" applyFill="1" applyBorder="1" applyProtection="1"/>
    <xf numFmtId="176" fontId="6" fillId="0" borderId="0" xfId="0" applyNumberFormat="1" applyFont="1" applyProtection="1">
      <protection locked="0"/>
    </xf>
    <xf numFmtId="176" fontId="6" fillId="0" borderId="0" xfId="0" applyNumberFormat="1" applyFont="1"/>
    <xf numFmtId="180" fontId="21" fillId="0" borderId="0" xfId="0" applyNumberFormat="1" applyFont="1"/>
    <xf numFmtId="180" fontId="13" fillId="0" borderId="0" xfId="0" applyNumberFormat="1" applyFont="1"/>
    <xf numFmtId="177" fontId="13" fillId="2" borderId="21" xfId="1" applyNumberFormat="1" applyFont="1" applyFill="1" applyBorder="1" applyAlignment="1" applyProtection="1">
      <alignment horizontal="right"/>
      <protection locked="0"/>
    </xf>
    <xf numFmtId="177" fontId="13" fillId="2" borderId="2" xfId="1" applyNumberFormat="1" applyFont="1" applyFill="1" applyBorder="1" applyAlignment="1" applyProtection="1">
      <alignment horizontal="right"/>
      <protection locked="0"/>
    </xf>
    <xf numFmtId="177" fontId="13" fillId="2" borderId="22" xfId="1" applyNumberFormat="1" applyFont="1" applyFill="1" applyBorder="1" applyAlignment="1" applyProtection="1">
      <alignment horizontal="right"/>
      <protection locked="0"/>
    </xf>
    <xf numFmtId="177" fontId="13" fillId="2" borderId="4" xfId="1" applyNumberFormat="1" applyFont="1" applyFill="1" applyBorder="1" applyAlignment="1" applyProtection="1">
      <alignment horizontal="right"/>
      <protection locked="0"/>
    </xf>
    <xf numFmtId="177" fontId="13" fillId="2" borderId="23" xfId="1" applyNumberFormat="1" applyFont="1" applyFill="1" applyBorder="1" applyAlignment="1" applyProtection="1">
      <alignment horizontal="right"/>
      <protection locked="0"/>
    </xf>
    <xf numFmtId="177" fontId="13" fillId="2" borderId="3" xfId="1" applyNumberFormat="1" applyFont="1" applyFill="1" applyBorder="1" applyAlignment="1" applyProtection="1">
      <alignment horizontal="right"/>
      <protection locked="0"/>
    </xf>
    <xf numFmtId="177" fontId="6" fillId="0" borderId="0" xfId="1" applyNumberFormat="1" applyFont="1" applyFill="1" applyBorder="1" applyAlignment="1" applyProtection="1">
      <alignment horizontal="right"/>
    </xf>
    <xf numFmtId="49" fontId="12" fillId="2" borderId="0" xfId="0" applyNumberFormat="1" applyFont="1" applyFill="1" applyAlignment="1" applyProtection="1">
      <alignment horizontal="right"/>
      <protection locked="0"/>
    </xf>
    <xf numFmtId="177" fontId="13" fillId="2" borderId="14" xfId="1" applyNumberFormat="1" applyFont="1" applyFill="1" applyBorder="1" applyAlignment="1" applyProtection="1">
      <alignment horizontal="right"/>
      <protection locked="0"/>
    </xf>
    <xf numFmtId="177" fontId="13" fillId="2" borderId="0" xfId="1" applyNumberFormat="1" applyFont="1" applyFill="1" applyBorder="1" applyAlignment="1" applyProtection="1">
      <alignment horizontal="right"/>
      <protection locked="0"/>
    </xf>
    <xf numFmtId="177" fontId="13" fillId="2" borderId="24" xfId="1" applyNumberFormat="1" applyFont="1" applyFill="1" applyBorder="1" applyAlignment="1" applyProtection="1">
      <alignment horizontal="right"/>
      <protection locked="0"/>
    </xf>
    <xf numFmtId="177" fontId="13" fillId="2" borderId="25" xfId="1" applyNumberFormat="1" applyFont="1" applyFill="1" applyBorder="1" applyAlignment="1" applyProtection="1">
      <alignment horizontal="right"/>
      <protection locked="0"/>
    </xf>
    <xf numFmtId="177" fontId="13" fillId="0" borderId="0" xfId="1" applyNumberFormat="1" applyFont="1" applyFill="1" applyBorder="1" applyAlignment="1" applyProtection="1">
      <alignment horizontal="right"/>
    </xf>
    <xf numFmtId="177" fontId="6" fillId="0" borderId="26" xfId="1" applyNumberFormat="1" applyFont="1" applyFill="1" applyBorder="1" applyAlignment="1" applyProtection="1">
      <alignment horizontal="right"/>
    </xf>
    <xf numFmtId="0" fontId="13" fillId="0" borderId="0" xfId="0" applyFont="1" applyAlignment="1">
      <alignment horizontal="center"/>
    </xf>
    <xf numFmtId="0" fontId="6" fillId="3" borderId="1" xfId="0" applyFont="1" applyFill="1" applyBorder="1" applyAlignment="1">
      <alignment horizontal="center"/>
    </xf>
    <xf numFmtId="0" fontId="10" fillId="4" borderId="1" xfId="0" applyFont="1" applyFill="1" applyBorder="1"/>
    <xf numFmtId="180" fontId="21" fillId="0" borderId="0" xfId="0" applyNumberFormat="1" applyFont="1" applyAlignment="1">
      <alignment horizontal="center"/>
    </xf>
    <xf numFmtId="177" fontId="13" fillId="0" borderId="27" xfId="1" applyNumberFormat="1" applyFont="1" applyFill="1" applyBorder="1" applyAlignment="1" applyProtection="1">
      <alignment horizontal="right"/>
    </xf>
    <xf numFmtId="177" fontId="13" fillId="0" borderId="24" xfId="1" applyNumberFormat="1" applyFont="1" applyFill="1" applyBorder="1" applyAlignment="1" applyProtection="1">
      <alignment horizontal="right"/>
    </xf>
    <xf numFmtId="177" fontId="13" fillId="0" borderId="25" xfId="1" applyNumberFormat="1" applyFont="1" applyFill="1" applyBorder="1" applyAlignment="1" applyProtection="1">
      <alignment horizontal="right"/>
    </xf>
    <xf numFmtId="177" fontId="13" fillId="0" borderId="21" xfId="1" applyNumberFormat="1" applyFont="1" applyFill="1" applyBorder="1" applyAlignment="1" applyProtection="1">
      <alignment horizontal="right"/>
    </xf>
    <xf numFmtId="177" fontId="13" fillId="0" borderId="22" xfId="1" applyNumberFormat="1" applyFont="1" applyFill="1" applyBorder="1" applyAlignment="1" applyProtection="1">
      <alignment horizontal="right"/>
    </xf>
    <xf numFmtId="177" fontId="13" fillId="2" borderId="27" xfId="1" applyNumberFormat="1" applyFont="1" applyFill="1" applyBorder="1" applyAlignment="1" applyProtection="1">
      <alignment horizontal="right"/>
      <protection locked="0"/>
    </xf>
    <xf numFmtId="0" fontId="22" fillId="0" borderId="0" xfId="0" applyFont="1"/>
    <xf numFmtId="177" fontId="23" fillId="0" borderId="0" xfId="0" applyNumberFormat="1" applyFont="1" applyAlignment="1">
      <alignment horizontal="right"/>
    </xf>
    <xf numFmtId="177" fontId="23" fillId="2" borderId="2" xfId="1" applyNumberFormat="1" applyFont="1" applyFill="1" applyBorder="1" applyAlignment="1" applyProtection="1">
      <alignment horizontal="right"/>
      <protection locked="0"/>
    </xf>
    <xf numFmtId="177" fontId="23" fillId="2" borderId="21" xfId="1" applyNumberFormat="1" applyFont="1" applyFill="1" applyBorder="1" applyAlignment="1" applyProtection="1">
      <alignment horizontal="right"/>
      <protection locked="0"/>
    </xf>
    <xf numFmtId="177" fontId="23" fillId="0" borderId="2" xfId="1" applyNumberFormat="1" applyFont="1" applyFill="1" applyBorder="1" applyAlignment="1" applyProtection="1">
      <alignment horizontal="right"/>
    </xf>
    <xf numFmtId="177" fontId="23" fillId="2" borderId="27" xfId="1" applyNumberFormat="1" applyFont="1" applyFill="1" applyBorder="1" applyAlignment="1" applyProtection="1">
      <alignment horizontal="right"/>
      <protection locked="0"/>
    </xf>
    <xf numFmtId="177" fontId="23" fillId="2" borderId="4" xfId="1" applyNumberFormat="1" applyFont="1" applyFill="1" applyBorder="1" applyAlignment="1" applyProtection="1">
      <alignment horizontal="right"/>
      <protection locked="0"/>
    </xf>
    <xf numFmtId="177" fontId="23" fillId="2" borderId="22" xfId="1" applyNumberFormat="1" applyFont="1" applyFill="1" applyBorder="1" applyAlignment="1" applyProtection="1">
      <alignment horizontal="right"/>
      <protection locked="0"/>
    </xf>
    <xf numFmtId="177" fontId="23" fillId="0" borderId="4" xfId="1" applyNumberFormat="1" applyFont="1" applyFill="1" applyBorder="1" applyAlignment="1" applyProtection="1">
      <alignment horizontal="right"/>
    </xf>
    <xf numFmtId="177" fontId="23" fillId="2" borderId="24" xfId="1" applyNumberFormat="1" applyFont="1" applyFill="1" applyBorder="1" applyAlignment="1" applyProtection="1">
      <alignment horizontal="right"/>
      <protection locked="0"/>
    </xf>
    <xf numFmtId="0" fontId="17" fillId="2" borderId="0" xfId="0" applyFont="1" applyFill="1" applyProtection="1">
      <protection locked="0"/>
    </xf>
    <xf numFmtId="177" fontId="23" fillId="2" borderId="3" xfId="1" applyNumberFormat="1" applyFont="1" applyFill="1" applyBorder="1" applyAlignment="1" applyProtection="1">
      <alignment horizontal="right"/>
      <protection locked="0"/>
    </xf>
    <xf numFmtId="177" fontId="23" fillId="2" borderId="23" xfId="1" applyNumberFormat="1" applyFont="1" applyFill="1" applyBorder="1" applyAlignment="1" applyProtection="1">
      <alignment horizontal="right"/>
      <protection locked="0"/>
    </xf>
    <xf numFmtId="177" fontId="24" fillId="0" borderId="5" xfId="1" applyNumberFormat="1" applyFont="1" applyFill="1" applyBorder="1" applyAlignment="1" applyProtection="1">
      <alignment horizontal="right"/>
    </xf>
    <xf numFmtId="179" fontId="24" fillId="0" borderId="0" xfId="1" applyNumberFormat="1" applyFont="1" applyFill="1" applyBorder="1" applyProtection="1"/>
    <xf numFmtId="0" fontId="25" fillId="0" borderId="0" xfId="0" applyFont="1"/>
    <xf numFmtId="180" fontId="23" fillId="0" borderId="0" xfId="0" applyNumberFormat="1" applyFont="1"/>
    <xf numFmtId="179" fontId="24" fillId="0" borderId="0" xfId="1" applyNumberFormat="1" applyFont="1" applyFill="1" applyBorder="1" applyAlignment="1" applyProtection="1">
      <alignment horizontal="center"/>
    </xf>
    <xf numFmtId="0" fontId="26" fillId="0" borderId="0" xfId="0" applyFont="1" applyAlignment="1">
      <alignment horizontal="center"/>
    </xf>
    <xf numFmtId="177" fontId="23" fillId="0" borderId="3" xfId="1" applyNumberFormat="1" applyFont="1" applyFill="1" applyBorder="1" applyAlignment="1" applyProtection="1">
      <alignment horizontal="right"/>
    </xf>
    <xf numFmtId="0" fontId="15" fillId="5" borderId="4" xfId="0" applyFont="1" applyFill="1" applyBorder="1" applyAlignment="1">
      <alignment horizontal="center" vertical="center"/>
    </xf>
    <xf numFmtId="182" fontId="15" fillId="5" borderId="4" xfId="0" applyNumberFormat="1" applyFont="1" applyFill="1" applyBorder="1" applyAlignment="1">
      <alignment horizontal="center" vertical="center"/>
    </xf>
    <xf numFmtId="180" fontId="15" fillId="6" borderId="4" xfId="0" applyNumberFormat="1" applyFont="1" applyFill="1" applyBorder="1" applyAlignment="1">
      <alignment horizontal="center" vertical="center"/>
    </xf>
    <xf numFmtId="0" fontId="15" fillId="6" borderId="4" xfId="0" applyFont="1" applyFill="1" applyBorder="1" applyAlignment="1">
      <alignment horizontal="center"/>
    </xf>
    <xf numFmtId="177" fontId="13" fillId="0" borderId="28" xfId="1" applyNumberFormat="1" applyFont="1" applyFill="1" applyBorder="1" applyAlignment="1" applyProtection="1">
      <alignment horizontal="right"/>
    </xf>
    <xf numFmtId="0" fontId="27" fillId="0" borderId="0" xfId="0" applyFont="1"/>
    <xf numFmtId="0" fontId="0" fillId="0" borderId="0" xfId="0" applyAlignment="1">
      <alignment horizontal="left"/>
    </xf>
    <xf numFmtId="0" fontId="28" fillId="0" borderId="0" xfId="0" applyFont="1" applyProtection="1">
      <protection hidden="1"/>
    </xf>
    <xf numFmtId="0" fontId="29" fillId="0" borderId="0" xfId="0" applyFont="1" applyProtection="1">
      <protection hidden="1"/>
    </xf>
    <xf numFmtId="0" fontId="29" fillId="0" borderId="0" xfId="0" applyFont="1" applyAlignment="1" applyProtection="1">
      <alignment horizontal="left"/>
      <protection hidden="1"/>
    </xf>
    <xf numFmtId="0" fontId="0" fillId="0" borderId="0" xfId="0" applyProtection="1">
      <protection locked="0"/>
    </xf>
    <xf numFmtId="0" fontId="0" fillId="0" borderId="0" xfId="0" applyAlignment="1" applyProtection="1">
      <alignment horizontal="left"/>
      <protection locked="0"/>
    </xf>
    <xf numFmtId="0" fontId="27" fillId="8" borderId="0" xfId="0" applyFont="1" applyFill="1" applyProtection="1">
      <protection locked="0"/>
    </xf>
    <xf numFmtId="0" fontId="30" fillId="0" borderId="0" xfId="0" applyFont="1" applyAlignment="1">
      <alignment horizontal="left"/>
    </xf>
    <xf numFmtId="0" fontId="30" fillId="0" borderId="0" xfId="0" applyFont="1"/>
    <xf numFmtId="0" fontId="0" fillId="0" borderId="29" xfId="0" applyBorder="1"/>
    <xf numFmtId="0" fontId="30" fillId="0" borderId="30" xfId="0" applyFont="1" applyBorder="1" applyAlignment="1">
      <alignment horizontal="center"/>
    </xf>
    <xf numFmtId="0" fontId="0" fillId="0" borderId="31" xfId="0" applyBorder="1"/>
    <xf numFmtId="0" fontId="0" fillId="0" borderId="32" xfId="0" applyBorder="1"/>
    <xf numFmtId="0" fontId="30" fillId="0" borderId="0" xfId="0" applyFont="1" applyAlignment="1">
      <alignment horizontal="center"/>
    </xf>
    <xf numFmtId="0" fontId="0" fillId="0" borderId="33" xfId="0" applyBorder="1"/>
    <xf numFmtId="0" fontId="31" fillId="0" borderId="0" xfId="0" applyFont="1" applyAlignment="1">
      <alignment horizontal="left"/>
    </xf>
    <xf numFmtId="0" fontId="32" fillId="2" borderId="0" xfId="0" applyFont="1" applyFill="1" applyAlignment="1" applyProtection="1">
      <alignment horizontal="center" vertical="center"/>
      <protection locked="0"/>
    </xf>
    <xf numFmtId="0" fontId="32"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5" fillId="2" borderId="0" xfId="0" applyFont="1" applyFill="1" applyAlignment="1" applyProtection="1">
      <alignment horizontal="center" vertical="center"/>
      <protection locked="0"/>
    </xf>
    <xf numFmtId="0" fontId="0" fillId="0" borderId="34" xfId="0" applyBorder="1"/>
    <xf numFmtId="0" fontId="6" fillId="0" borderId="35" xfId="0" applyFont="1" applyBorder="1" applyAlignment="1">
      <alignment horizontal="center"/>
    </xf>
    <xf numFmtId="0" fontId="0" fillId="0" borderId="36" xfId="0" applyBorder="1"/>
    <xf numFmtId="0" fontId="36" fillId="0" borderId="0" xfId="0" applyFont="1"/>
    <xf numFmtId="0" fontId="37" fillId="0" borderId="0" xfId="0" applyFont="1" applyAlignment="1">
      <alignment horizontal="center"/>
    </xf>
    <xf numFmtId="0" fontId="38" fillId="0" borderId="0" xfId="0" applyFont="1"/>
    <xf numFmtId="0" fontId="38" fillId="0" borderId="0" xfId="0" applyFont="1" applyAlignment="1">
      <alignment horizontal="center"/>
    </xf>
    <xf numFmtId="0" fontId="39" fillId="0" borderId="0" xfId="0" applyFont="1"/>
    <xf numFmtId="0" fontId="40" fillId="0" borderId="0" xfId="0" applyFont="1"/>
    <xf numFmtId="0" fontId="41" fillId="0" borderId="0" xfId="0" applyFont="1"/>
    <xf numFmtId="0" fontId="42" fillId="0" borderId="0" xfId="0" applyFont="1"/>
    <xf numFmtId="9" fontId="1" fillId="2" borderId="3" xfId="0" applyNumberFormat="1" applyFont="1" applyFill="1" applyBorder="1" applyAlignment="1" applyProtection="1" quotePrefix="1">
      <alignment horizontal="center"/>
      <protection locked="0" hidden="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absolute">
        <xdr:from>
          <xdr:col>1</xdr:col>
          <xdr:colOff>1733550</xdr:colOff>
          <xdr:row>0</xdr:row>
          <xdr:rowOff>695325</xdr:rowOff>
        </xdr:from>
        <xdr:to>
          <xdr:col>3</xdr:col>
          <xdr:colOff>638175</xdr:colOff>
          <xdr:row>3</xdr:row>
          <xdr:rowOff>857250</xdr:rowOff>
        </xdr:to>
        <xdr:sp>
          <xdr:nvSpPr>
            <xdr:cNvPr id="4098" name="Object 2" hidden="1">
              <a:extLst>
                <a:ext uri="{63B3BB69-23CF-44E3-9099-C40C66FF867C}">
                  <a14:compatExt spid="_x0000_s4098"/>
                </a:ext>
              </a:extLst>
            </xdr:cNvPr>
            <xdr:cNvSpPr/>
          </xdr:nvSpPr>
          <xdr:spPr>
            <a:xfrm>
              <a:off x="2352675" y="695325"/>
              <a:ext cx="1485900" cy="1590675"/>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114300</xdr:colOff>
      <xdr:row>4</xdr:row>
      <xdr:rowOff>57150</xdr:rowOff>
    </xdr:from>
    <xdr:to>
      <xdr:col>7</xdr:col>
      <xdr:colOff>247650</xdr:colOff>
      <xdr:row>55</xdr:row>
      <xdr:rowOff>57150</xdr:rowOff>
    </xdr:to>
    <xdr:sp>
      <xdr:nvSpPr>
        <xdr:cNvPr id="1028" name="Text Box 4"/>
        <xdr:cNvSpPr txBox="1">
          <a:spLocks noChangeArrowheads="1"/>
        </xdr:cNvSpPr>
      </xdr:nvSpPr>
      <xdr:spPr>
        <a:xfrm>
          <a:off x="114300" y="742950"/>
          <a:ext cx="6124575" cy="8258175"/>
        </a:xfrm>
        <a:prstGeom prst="rect">
          <a:avLst/>
        </a:prstGeom>
        <a:solidFill>
          <a:srgbClr val="FFFFFF"/>
        </a:solidFill>
        <a:ln w="9525">
          <a:noFill/>
          <a:miter lim="800000"/>
        </a:ln>
      </xdr:spPr>
      <xdr:txBody>
        <a:bodyPr vertOverflow="clip" wrap="square" lIns="91440" tIns="45720" rIns="91440" bIns="45720" anchor="t" upright="1"/>
        <a:lstStyle/>
        <a:p>
          <a:pPr algn="just" rtl="0">
            <a:lnSpc>
              <a:spcPts val="900"/>
            </a:lnSpc>
            <a:defRPr sz="1000"/>
          </a:pPr>
          <a:endParaRPr lang="en-GB" sz="1000" b="0" i="0" u="none" strike="noStrike" baseline="0">
            <a:solidFill>
              <a:srgbClr val="000000"/>
            </a:solidFill>
            <a:latin typeface="Arial" panose="020B0604020202020204"/>
            <a:cs typeface="Arial" panose="020B0604020202020204"/>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image" Target="../media/image2.png"/><Relationship Id="rId5" Type="http://schemas.openxmlformats.org/officeDocument/2006/relationships/image" Target="../media/image1.emf"/><Relationship Id="rId4" Type="http://schemas.openxmlformats.org/officeDocument/2006/relationships/oleObject" Target="../embeddings/oleObject1.bin"/><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image" Target="../media/image2.png"/></Relationships>
</file>

<file path=xl/worksheets/_rels/sheet4.xml.rels><?xml version="1.0" encoding="UTF-8" standalone="yes"?>
<Relationships xmlns="http://schemas.openxmlformats.org/package/2006/relationships"><Relationship Id="rId1"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43"/>
  </sheetPr>
  <dimension ref="A1:G37"/>
  <sheetViews>
    <sheetView showGridLines="0" tabSelected="1" zoomScale="115" zoomScaleNormal="115" topLeftCell="A7" workbookViewId="0">
      <selection activeCell="B6" sqref="B6:E6"/>
    </sheetView>
  </sheetViews>
  <sheetFormatPr defaultColWidth="9.14285714285714" defaultRowHeight="12.75" outlineLevelCol="6"/>
  <cols>
    <col min="1" max="1" width="9.28571428571429" customWidth="1"/>
    <col min="2" max="2" width="35.7142857142857" customWidth="1"/>
    <col min="3" max="3" width="3" customWidth="1"/>
    <col min="4" max="4" width="26" customWidth="1"/>
    <col min="5" max="5" width="11.8571428571429" customWidth="1"/>
    <col min="6" max="6" width="9.28571428571429" customWidth="1"/>
  </cols>
  <sheetData>
    <row r="1" ht="66" customHeight="1" spans="1:6">
      <c r="A1" s="206"/>
      <c r="B1" s="207"/>
      <c r="C1" s="207"/>
      <c r="D1" s="207"/>
      <c r="E1" s="207"/>
      <c r="F1" s="208"/>
    </row>
    <row r="2" ht="15" spans="1:6">
      <c r="A2" s="209"/>
      <c r="B2" s="210"/>
      <c r="C2" s="210"/>
      <c r="D2" s="210"/>
      <c r="E2" s="210"/>
      <c r="F2" s="211"/>
    </row>
    <row r="3" ht="31.5" customHeight="1" spans="1:6">
      <c r="A3" s="209"/>
      <c r="F3" s="211"/>
    </row>
    <row r="4" ht="120.75" customHeight="1" spans="1:6">
      <c r="A4" s="209"/>
      <c r="B4" s="161"/>
      <c r="C4" s="161"/>
      <c r="D4" s="212" t="s">
        <v>0</v>
      </c>
      <c r="E4" s="212"/>
      <c r="F4" s="211"/>
    </row>
    <row r="5" ht="23.25" customHeight="1" spans="1:6">
      <c r="A5" s="209"/>
      <c r="B5" s="161"/>
      <c r="C5" s="161"/>
      <c r="D5" s="161"/>
      <c r="E5" s="161"/>
      <c r="F5" s="211"/>
    </row>
    <row r="6" ht="44.25" customHeight="1" spans="1:6">
      <c r="A6" s="209"/>
      <c r="B6" s="213" t="s">
        <v>1</v>
      </c>
      <c r="C6" s="213"/>
      <c r="D6" s="213"/>
      <c r="E6" s="213"/>
      <c r="F6" s="211"/>
    </row>
    <row r="7" ht="58.5" customHeight="1" spans="1:6">
      <c r="A7" s="209"/>
      <c r="B7" s="214" t="s">
        <v>2</v>
      </c>
      <c r="C7" s="214"/>
      <c r="D7" s="214"/>
      <c r="E7" s="214"/>
      <c r="F7" s="211"/>
    </row>
    <row r="8" ht="7.5" customHeight="1" spans="1:6">
      <c r="A8" s="209"/>
      <c r="B8" s="215"/>
      <c r="C8" s="215"/>
      <c r="D8" s="215"/>
      <c r="E8" s="215"/>
      <c r="F8" s="211"/>
    </row>
    <row r="9" ht="118.5" customHeight="1" spans="1:6">
      <c r="A9" s="209"/>
      <c r="B9" s="215"/>
      <c r="C9" s="215"/>
      <c r="D9" s="215"/>
      <c r="E9" s="215"/>
      <c r="F9" s="211"/>
    </row>
    <row r="10" ht="37.5" spans="1:6">
      <c r="A10" s="209"/>
      <c r="B10" s="216" t="s">
        <v>3</v>
      </c>
      <c r="C10" s="216"/>
      <c r="D10" s="216"/>
      <c r="E10" s="216"/>
      <c r="F10" s="211"/>
    </row>
    <row r="11" ht="37.5" spans="1:6">
      <c r="A11" s="209"/>
      <c r="B11" s="216"/>
      <c r="C11" s="216" t="s">
        <v>4</v>
      </c>
      <c r="D11" s="216"/>
      <c r="E11" s="216"/>
      <c r="F11" s="211"/>
    </row>
    <row r="12" ht="37.5" spans="1:6">
      <c r="A12" s="209"/>
      <c r="B12" s="216" t="s">
        <v>5</v>
      </c>
      <c r="C12" s="216"/>
      <c r="D12" s="216"/>
      <c r="E12" s="216"/>
      <c r="F12" s="211"/>
    </row>
    <row r="13" ht="3.75" customHeight="1" spans="1:6">
      <c r="A13" s="209"/>
      <c r="B13" s="216"/>
      <c r="C13" s="216"/>
      <c r="D13" s="216"/>
      <c r="E13" s="216"/>
      <c r="F13" s="211"/>
    </row>
    <row r="14" ht="9.75" customHeight="1" spans="1:6">
      <c r="A14" s="209"/>
      <c r="B14" s="216"/>
      <c r="C14" s="216"/>
      <c r="D14" s="216"/>
      <c r="E14" s="216"/>
      <c r="F14" s="211"/>
    </row>
    <row r="15" ht="30" customHeight="1" spans="1:6">
      <c r="A15" s="209"/>
      <c r="B15" s="217">
        <v>2023</v>
      </c>
      <c r="C15" s="217"/>
      <c r="D15" s="217"/>
      <c r="E15" s="217"/>
      <c r="F15" s="211"/>
    </row>
    <row r="16" spans="1:6">
      <c r="A16" s="209"/>
      <c r="B16" s="51"/>
      <c r="C16" s="51"/>
      <c r="D16" s="51"/>
      <c r="E16" s="51"/>
      <c r="F16" s="211"/>
    </row>
    <row r="17" ht="68.25" customHeight="1" spans="1:6">
      <c r="A17" s="209"/>
      <c r="B17" s="51"/>
      <c r="C17" s="51"/>
      <c r="D17" s="51"/>
      <c r="E17" s="51"/>
      <c r="F17" s="211"/>
    </row>
    <row r="18" spans="1:6">
      <c r="A18" s="209"/>
      <c r="B18" s="51"/>
      <c r="C18" s="51"/>
      <c r="D18" s="51"/>
      <c r="E18" s="51"/>
      <c r="F18" s="211"/>
    </row>
    <row r="19" spans="1:6">
      <c r="A19" s="209"/>
      <c r="B19" s="51"/>
      <c r="C19" s="51"/>
      <c r="D19" s="51"/>
      <c r="E19" s="51"/>
      <c r="F19" s="211"/>
    </row>
    <row r="20" spans="1:6">
      <c r="A20" s="209"/>
      <c r="B20" s="51"/>
      <c r="C20" s="51"/>
      <c r="D20" s="51"/>
      <c r="E20" s="51"/>
      <c r="F20" s="211"/>
    </row>
    <row r="21" spans="1:6">
      <c r="A21" s="209"/>
      <c r="B21" s="51"/>
      <c r="C21" s="51"/>
      <c r="D21" s="51"/>
      <c r="E21" s="51"/>
      <c r="F21" s="211"/>
    </row>
    <row r="22" ht="17.25" customHeight="1" spans="1:6">
      <c r="A22" s="218"/>
      <c r="B22" s="219"/>
      <c r="C22" s="219"/>
      <c r="D22" s="219"/>
      <c r="E22" s="219"/>
      <c r="F22" s="220"/>
    </row>
    <row r="23" ht="17.25" customHeight="1" spans="2:5">
      <c r="B23" s="51"/>
      <c r="C23" s="51"/>
      <c r="D23" s="51"/>
      <c r="E23" s="51"/>
    </row>
    <row r="24" spans="1:6">
      <c r="A24" s="5" t="str">
        <f>B6&amp;" "&amp;B7</f>
        <v>Is-Swieqi Local Council</v>
      </c>
      <c r="B24" s="6"/>
      <c r="C24" s="6"/>
      <c r="D24" s="7"/>
      <c r="E24" s="3"/>
      <c r="F24" s="37" t="s">
        <v>3</v>
      </c>
    </row>
    <row r="25" spans="1:7">
      <c r="A25" s="9" t="s">
        <v>6</v>
      </c>
      <c r="B25" s="9"/>
      <c r="C25" s="9"/>
      <c r="D25" s="9"/>
      <c r="E25" s="9"/>
      <c r="F25" s="11" t="str">
        <f>RefYear&amp;" "&amp;B15</f>
        <v>Financial Year 2023</v>
      </c>
      <c r="G25" s="37"/>
    </row>
    <row r="26" ht="17.25" customHeight="1" spans="2:5">
      <c r="B26" s="51"/>
      <c r="C26" s="51"/>
      <c r="D26" s="51"/>
      <c r="E26" s="51"/>
    </row>
    <row r="27" ht="17.25" customHeight="1" spans="2:5">
      <c r="B27" s="51"/>
      <c r="C27" s="51"/>
      <c r="D27" s="51"/>
      <c r="E27" s="51"/>
    </row>
    <row r="28" ht="33.75" spans="2:5">
      <c r="B28" s="221" t="s">
        <v>7</v>
      </c>
      <c r="C28" s="222"/>
      <c r="D28" s="222"/>
      <c r="E28" s="222"/>
    </row>
    <row r="29" ht="15" spans="2:5">
      <c r="B29" s="223"/>
      <c r="C29" s="224"/>
      <c r="D29" s="224"/>
      <c r="E29" s="224"/>
    </row>
    <row r="30" ht="19.5" spans="2:5">
      <c r="B30" s="205" t="s">
        <v>8</v>
      </c>
      <c r="C30" s="225"/>
      <c r="D30" s="225"/>
      <c r="E30" s="226" t="s">
        <v>9</v>
      </c>
    </row>
    <row r="31" ht="19.5" spans="2:5">
      <c r="B31" s="205" t="s">
        <v>10</v>
      </c>
      <c r="C31" s="225"/>
      <c r="D31" s="225"/>
      <c r="E31" s="226" t="s">
        <v>11</v>
      </c>
    </row>
    <row r="32" ht="19.5" spans="2:5">
      <c r="B32" s="227" t="s">
        <v>12</v>
      </c>
      <c r="C32" s="228"/>
      <c r="D32" s="228"/>
      <c r="E32" s="226" t="s">
        <v>13</v>
      </c>
    </row>
    <row r="33" ht="19.5" spans="2:5">
      <c r="B33" s="205" t="s">
        <v>14</v>
      </c>
      <c r="C33" s="225"/>
      <c r="D33" s="225"/>
      <c r="E33" s="226" t="s">
        <v>15</v>
      </c>
    </row>
    <row r="34" ht="19.5" spans="2:5">
      <c r="B34" s="205" t="s">
        <v>16</v>
      </c>
      <c r="C34" s="225"/>
      <c r="D34" s="225"/>
      <c r="E34" s="226" t="s">
        <v>17</v>
      </c>
    </row>
    <row r="35" ht="19.5" spans="2:5">
      <c r="B35" s="205" t="s">
        <v>18</v>
      </c>
      <c r="C35" s="225"/>
      <c r="D35" s="225"/>
      <c r="E35" s="226" t="s">
        <v>19</v>
      </c>
    </row>
    <row r="36" ht="19.5" spans="2:5">
      <c r="B36" s="205" t="s">
        <v>20</v>
      </c>
      <c r="C36" s="225"/>
      <c r="D36" s="225"/>
      <c r="E36" s="226" t="s">
        <v>21</v>
      </c>
    </row>
    <row r="37" ht="19.5" spans="2:5">
      <c r="B37" s="205" t="s">
        <v>22</v>
      </c>
      <c r="C37" s="225"/>
      <c r="D37" s="225"/>
      <c r="E37" s="226" t="s">
        <v>23</v>
      </c>
    </row>
  </sheetData>
  <sheetProtection algorithmName="SHA-512" hashValue="Y0dNvzwWmpyRE0LIY5w2WMwK7AhbsE1qLZqJX/eUxoe0BRGkWaRTBHP+IEcI0rZx0G2KOogkNrU4/c5EmprSMg==" saltValue="z5t60wIYbKhr0KXWvbd71Q==" spinCount="100000" sheet="1" selectLockedCells="1"/>
  <mergeCells count="6">
    <mergeCell ref="B6:E6"/>
    <mergeCell ref="B7:E7"/>
    <mergeCell ref="B8:D8"/>
    <mergeCell ref="B10:E10"/>
    <mergeCell ref="B12:E12"/>
    <mergeCell ref="B15:E15"/>
  </mergeCells>
  <printOptions horizontalCentered="1"/>
  <pageMargins left="0.393700787401575" right="0.31496062992126" top="0.48" bottom="0.36" header="0.31" footer="0.48"/>
  <pageSetup paperSize="9" orientation="portrait"/>
  <headerFooter alignWithMargins="0"/>
  <rowBreaks count="1" manualBreakCount="1">
    <brk id="23" max="16383" man="1"/>
  </rowBreaks>
  <drawing r:id="rId2"/>
  <legacyDrawing r:id="rId3"/>
  <picture r:id="rId6"/>
  <oleObjects>
    <mc:AlternateContent xmlns:mc="http://schemas.openxmlformats.org/markup-compatibility/2006">
      <mc:Choice Requires="x14">
        <oleObject shapeId="4098" progId="Paint.Picture" r:id="rId4">
          <objectPr defaultSize="0" r:id="rId5" locked="0">
            <anchor>
              <from>
                <xdr:col>1</xdr:col>
                <xdr:colOff>1733550</xdr:colOff>
                <xdr:row>0</xdr:row>
                <xdr:rowOff>695325</xdr:rowOff>
              </from>
              <to>
                <xdr:col>3</xdr:col>
                <xdr:colOff>638175</xdr:colOff>
                <xdr:row>3</xdr:row>
                <xdr:rowOff>857250</xdr:rowOff>
              </to>
            </anchor>
          </objectPr>
        </oleObject>
      </mc:Choice>
      <mc:Fallback>
        <oleObject shapeId="4098" progId="Paint.Picture"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9"/>
  <sheetViews>
    <sheetView showGridLines="0" workbookViewId="0">
      <selection activeCell="D57" sqref="D57"/>
    </sheetView>
  </sheetViews>
  <sheetFormatPr defaultColWidth="9.14285714285714" defaultRowHeight="12.75"/>
  <cols>
    <col min="1" max="1" width="17.8571428571429" customWidth="1"/>
    <col min="2" max="2" width="14.1428571428571" customWidth="1"/>
    <col min="3" max="3" width="36.5714285714286" customWidth="1"/>
    <col min="4" max="4" width="9.42857142857143" customWidth="1"/>
    <col min="5" max="5" width="5.28571428571429" customWidth="1"/>
    <col min="6" max="6" width="5" customWidth="1"/>
    <col min="7" max="7" width="1.57142857142857" customWidth="1"/>
    <col min="8" max="8" width="5.71428571428571" style="197" customWidth="1"/>
  </cols>
  <sheetData>
    <row r="1" spans="1:8">
      <c r="A1" s="5" t="str">
        <f>'Cover &amp; Table of Contents'!B6&amp;" "&amp;'Cover &amp; Table of Contents'!B7</f>
        <v>Is-Swieqi Local Council</v>
      </c>
      <c r="B1" s="6"/>
      <c r="C1" s="6"/>
      <c r="D1" s="6"/>
      <c r="F1" s="7"/>
      <c r="G1" s="3"/>
      <c r="H1" s="37" t="s">
        <v>3</v>
      </c>
    </row>
    <row r="2" spans="1:9">
      <c r="A2" s="9" t="s">
        <v>6</v>
      </c>
      <c r="B2" s="9"/>
      <c r="C2" s="9"/>
      <c r="D2" s="11" t="str">
        <f>'Cover &amp; Table of Contents'!F25</f>
        <v>Financial Year 2023</v>
      </c>
      <c r="E2" s="11"/>
      <c r="F2" s="11"/>
      <c r="G2" s="11"/>
      <c r="H2" s="11"/>
      <c r="I2" s="37"/>
    </row>
    <row r="3" spans="1:9">
      <c r="A3" s="6"/>
      <c r="B3" s="6"/>
      <c r="C3" s="6"/>
      <c r="D3" s="6"/>
      <c r="E3" s="37"/>
      <c r="F3" s="6"/>
      <c r="G3" s="6"/>
      <c r="H3" s="37"/>
      <c r="I3" s="37"/>
    </row>
    <row r="4" ht="15.75" spans="1:8">
      <c r="A4" s="198" t="s">
        <v>8</v>
      </c>
      <c r="B4" s="3"/>
      <c r="C4" s="3"/>
      <c r="D4" s="3"/>
      <c r="E4" s="3"/>
      <c r="F4" s="199"/>
      <c r="G4" s="199"/>
      <c r="H4" s="200"/>
    </row>
    <row r="5" spans="1:8">
      <c r="A5" s="201"/>
      <c r="B5" s="201"/>
      <c r="C5" s="201"/>
      <c r="D5" s="201"/>
      <c r="E5" s="201"/>
      <c r="F5" s="201"/>
      <c r="G5" s="201"/>
      <c r="H5" s="202"/>
    </row>
    <row r="6" spans="1:8">
      <c r="A6" s="201"/>
      <c r="B6" s="201"/>
      <c r="C6" s="201"/>
      <c r="D6" s="201"/>
      <c r="E6" s="201"/>
      <c r="F6" s="201"/>
      <c r="G6" s="201"/>
      <c r="H6" s="202"/>
    </row>
    <row r="7" spans="1:8">
      <c r="A7" s="201"/>
      <c r="B7" s="201"/>
      <c r="C7" s="201"/>
      <c r="D7" s="201"/>
      <c r="E7" s="201"/>
      <c r="F7" s="201"/>
      <c r="G7" s="201"/>
      <c r="H7" s="202"/>
    </row>
    <row r="8" spans="1:8">
      <c r="A8" s="201"/>
      <c r="B8" s="201"/>
      <c r="C8" s="201"/>
      <c r="D8" s="201"/>
      <c r="E8" s="201"/>
      <c r="F8" s="201"/>
      <c r="G8" s="201"/>
      <c r="H8" s="202"/>
    </row>
    <row r="9" spans="1:8">
      <c r="A9" s="201"/>
      <c r="B9" s="201"/>
      <c r="C9" s="201"/>
      <c r="D9" s="201"/>
      <c r="E9" s="201"/>
      <c r="F9" s="201"/>
      <c r="G9" s="201"/>
      <c r="H9" s="202"/>
    </row>
    <row r="10" spans="1:8">
      <c r="A10" s="201"/>
      <c r="B10" s="201"/>
      <c r="C10" s="201"/>
      <c r="D10" s="201"/>
      <c r="E10" s="201"/>
      <c r="F10" s="201"/>
      <c r="G10" s="201"/>
      <c r="H10" s="202"/>
    </row>
    <row r="11" spans="1:8">
      <c r="A11" s="201"/>
      <c r="B11" s="201"/>
      <c r="C11" s="201"/>
      <c r="D11" s="201"/>
      <c r="E11" s="201"/>
      <c r="F11" s="201"/>
      <c r="G11" s="201"/>
      <c r="H11" s="202"/>
    </row>
    <row r="12" spans="1:8">
      <c r="A12" s="201"/>
      <c r="B12" s="201"/>
      <c r="C12" s="201"/>
      <c r="D12" s="201"/>
      <c r="E12" s="201"/>
      <c r="F12" s="201"/>
      <c r="G12" s="201"/>
      <c r="H12" s="202"/>
    </row>
    <row r="13" spans="1:8">
      <c r="A13" s="201"/>
      <c r="B13" s="201"/>
      <c r="C13" s="201"/>
      <c r="D13" s="201"/>
      <c r="E13" s="201"/>
      <c r="F13" s="201"/>
      <c r="G13" s="201"/>
      <c r="H13" s="202"/>
    </row>
    <row r="14" spans="1:8">
      <c r="A14" s="201"/>
      <c r="B14" s="201"/>
      <c r="C14" s="201"/>
      <c r="D14" s="201"/>
      <c r="E14" s="201"/>
      <c r="F14" s="201"/>
      <c r="G14" s="201"/>
      <c r="H14" s="202"/>
    </row>
    <row r="15" spans="1:8">
      <c r="A15" s="201"/>
      <c r="B15" s="201"/>
      <c r="C15" s="201"/>
      <c r="D15" s="201"/>
      <c r="E15" s="201"/>
      <c r="F15" s="201"/>
      <c r="G15" s="201"/>
      <c r="H15" s="202"/>
    </row>
    <row r="16" spans="1:8">
      <c r="A16" s="201"/>
      <c r="B16" s="201"/>
      <c r="C16" s="201"/>
      <c r="D16" s="201"/>
      <c r="E16" s="201"/>
      <c r="F16" s="201"/>
      <c r="G16" s="201"/>
      <c r="H16" s="202"/>
    </row>
    <row r="17" spans="1:8">
      <c r="A17" s="201"/>
      <c r="B17" s="201"/>
      <c r="C17" s="201"/>
      <c r="D17" s="201"/>
      <c r="E17" s="201"/>
      <c r="F17" s="201"/>
      <c r="G17" s="201"/>
      <c r="H17" s="202"/>
    </row>
    <row r="18" spans="1:8">
      <c r="A18" s="201"/>
      <c r="B18" s="201"/>
      <c r="C18" s="201"/>
      <c r="D18" s="201"/>
      <c r="E18" s="201"/>
      <c r="F18" s="201"/>
      <c r="G18" s="201"/>
      <c r="H18" s="202"/>
    </row>
    <row r="19" spans="1:8">
      <c r="A19" s="201"/>
      <c r="B19" s="201"/>
      <c r="C19" s="201"/>
      <c r="D19" s="201"/>
      <c r="E19" s="201"/>
      <c r="F19" s="201"/>
      <c r="G19" s="201"/>
      <c r="H19" s="202"/>
    </row>
    <row r="20" spans="1:8">
      <c r="A20" s="201"/>
      <c r="B20" s="201"/>
      <c r="C20" s="201"/>
      <c r="D20" s="201"/>
      <c r="E20" s="201"/>
      <c r="F20" s="201"/>
      <c r="G20" s="201"/>
      <c r="H20" s="202"/>
    </row>
    <row r="21" spans="1:8">
      <c r="A21" s="201"/>
      <c r="B21" s="201"/>
      <c r="C21" s="201"/>
      <c r="D21" s="201"/>
      <c r="E21" s="201"/>
      <c r="F21" s="201"/>
      <c r="G21" s="201"/>
      <c r="H21" s="202"/>
    </row>
    <row r="22" spans="1:8">
      <c r="A22" s="201"/>
      <c r="B22" s="201"/>
      <c r="C22" s="201"/>
      <c r="D22" s="201"/>
      <c r="E22" s="201"/>
      <c r="F22" s="201"/>
      <c r="G22" s="201"/>
      <c r="H22" s="202"/>
    </row>
    <row r="23" spans="1:8">
      <c r="A23" s="201"/>
      <c r="B23" s="201"/>
      <c r="C23" s="201"/>
      <c r="D23" s="201"/>
      <c r="E23" s="201"/>
      <c r="F23" s="201"/>
      <c r="G23" s="201"/>
      <c r="H23" s="202"/>
    </row>
    <row r="24" spans="1:8">
      <c r="A24" s="201"/>
      <c r="B24" s="201"/>
      <c r="C24" s="201"/>
      <c r="D24" s="201"/>
      <c r="E24" s="201"/>
      <c r="F24" s="201"/>
      <c r="G24" s="201"/>
      <c r="H24" s="202"/>
    </row>
    <row r="25" spans="1:8">
      <c r="A25" s="201"/>
      <c r="B25" s="201"/>
      <c r="C25" s="201"/>
      <c r="D25" s="201"/>
      <c r="E25" s="201"/>
      <c r="F25" s="201"/>
      <c r="G25" s="201"/>
      <c r="H25" s="202"/>
    </row>
    <row r="26" spans="1:8">
      <c r="A26" s="201"/>
      <c r="B26" s="201"/>
      <c r="C26" s="201"/>
      <c r="D26" s="201"/>
      <c r="E26" s="201"/>
      <c r="F26" s="201"/>
      <c r="G26" s="201"/>
      <c r="H26" s="202"/>
    </row>
    <row r="27" spans="1:8">
      <c r="A27" s="201"/>
      <c r="B27" s="201"/>
      <c r="C27" s="201"/>
      <c r="D27" s="201"/>
      <c r="E27" s="201"/>
      <c r="F27" s="201"/>
      <c r="G27" s="201"/>
      <c r="H27" s="202"/>
    </row>
    <row r="28" spans="1:8">
      <c r="A28" s="201"/>
      <c r="B28" s="201"/>
      <c r="C28" s="201"/>
      <c r="D28" s="201"/>
      <c r="E28" s="201"/>
      <c r="F28" s="201"/>
      <c r="G28" s="201"/>
      <c r="H28" s="202"/>
    </row>
    <row r="29" spans="1:8">
      <c r="A29" s="201"/>
      <c r="B29" s="201"/>
      <c r="C29" s="201"/>
      <c r="D29" s="201"/>
      <c r="E29" s="201"/>
      <c r="F29" s="201"/>
      <c r="G29" s="201"/>
      <c r="H29" s="202"/>
    </row>
    <row r="30" spans="1:8">
      <c r="A30" s="201"/>
      <c r="B30" s="201"/>
      <c r="C30" s="201"/>
      <c r="D30" s="201"/>
      <c r="E30" s="201"/>
      <c r="F30" s="201"/>
      <c r="G30" s="201"/>
      <c r="H30" s="202"/>
    </row>
    <row r="31" spans="1:8">
      <c r="A31" s="201"/>
      <c r="B31" s="201"/>
      <c r="C31" s="201"/>
      <c r="D31" s="201"/>
      <c r="E31" s="201"/>
      <c r="F31" s="201"/>
      <c r="G31" s="201"/>
      <c r="H31" s="202"/>
    </row>
    <row r="32" spans="1:8">
      <c r="A32" s="201"/>
      <c r="B32" s="201"/>
      <c r="C32" s="201"/>
      <c r="D32" s="201"/>
      <c r="E32" s="201"/>
      <c r="F32" s="201"/>
      <c r="G32" s="201"/>
      <c r="H32" s="202"/>
    </row>
    <row r="33" spans="1:8">
      <c r="A33" s="201"/>
      <c r="B33" s="201"/>
      <c r="C33" s="201"/>
      <c r="D33" s="201"/>
      <c r="E33" s="201"/>
      <c r="F33" s="201"/>
      <c r="G33" s="201"/>
      <c r="H33" s="202"/>
    </row>
    <row r="34" spans="1:8">
      <c r="A34" s="201"/>
      <c r="B34" s="201"/>
      <c r="C34" s="201"/>
      <c r="D34" s="201"/>
      <c r="E34" s="201"/>
      <c r="F34" s="201"/>
      <c r="G34" s="201"/>
      <c r="H34" s="202"/>
    </row>
    <row r="35" spans="1:8">
      <c r="A35" s="201"/>
      <c r="B35" s="201"/>
      <c r="C35" s="201"/>
      <c r="D35" s="201"/>
      <c r="E35" s="201"/>
      <c r="F35" s="201"/>
      <c r="G35" s="201"/>
      <c r="H35" s="202"/>
    </row>
    <row r="36" spans="1:8">
      <c r="A36" s="201"/>
      <c r="B36" s="201"/>
      <c r="C36" s="201"/>
      <c r="D36" s="201"/>
      <c r="E36" s="201"/>
      <c r="F36" s="201"/>
      <c r="G36" s="201"/>
      <c r="H36" s="202"/>
    </row>
    <row r="37" spans="1:8">
      <c r="A37" s="201"/>
      <c r="B37" s="201"/>
      <c r="C37" s="201"/>
      <c r="D37" s="201"/>
      <c r="E37" s="201"/>
      <c r="F37" s="201"/>
      <c r="G37" s="201"/>
      <c r="H37" s="202"/>
    </row>
    <row r="38" spans="1:8">
      <c r="A38" s="201"/>
      <c r="B38" s="201"/>
      <c r="C38" s="201"/>
      <c r="D38" s="201"/>
      <c r="E38" s="201"/>
      <c r="F38" s="201"/>
      <c r="G38" s="201"/>
      <c r="H38" s="202"/>
    </row>
    <row r="39" spans="1:8">
      <c r="A39" s="201"/>
      <c r="B39" s="201"/>
      <c r="C39" s="201"/>
      <c r="D39" s="201"/>
      <c r="E39" s="201"/>
      <c r="F39" s="201"/>
      <c r="G39" s="201"/>
      <c r="H39" s="202"/>
    </row>
    <row r="40" spans="1:8">
      <c r="A40" s="201"/>
      <c r="B40" s="201"/>
      <c r="C40" s="201"/>
      <c r="D40" s="201"/>
      <c r="E40" s="201"/>
      <c r="F40" s="201"/>
      <c r="G40" s="201"/>
      <c r="H40" s="202"/>
    </row>
    <row r="41" spans="1:8">
      <c r="A41" s="201"/>
      <c r="B41" s="201"/>
      <c r="C41" s="201"/>
      <c r="D41" s="201"/>
      <c r="E41" s="201"/>
      <c r="F41" s="201"/>
      <c r="G41" s="201"/>
      <c r="H41" s="202"/>
    </row>
    <row r="42" spans="1:8">
      <c r="A42" s="201"/>
      <c r="B42" s="201"/>
      <c r="C42" s="201"/>
      <c r="D42" s="201"/>
      <c r="E42" s="201"/>
      <c r="F42" s="201"/>
      <c r="G42" s="201"/>
      <c r="H42" s="202"/>
    </row>
    <row r="43" spans="1:8">
      <c r="A43" s="201"/>
      <c r="B43" s="201"/>
      <c r="C43" s="201"/>
      <c r="D43" s="201"/>
      <c r="E43" s="201"/>
      <c r="F43" s="201"/>
      <c r="G43" s="201"/>
      <c r="H43" s="202"/>
    </row>
    <row r="44" spans="1:8">
      <c r="A44" s="201"/>
      <c r="B44" s="201"/>
      <c r="C44" s="201"/>
      <c r="D44" s="201"/>
      <c r="E44" s="201"/>
      <c r="F44" s="201"/>
      <c r="G44" s="201"/>
      <c r="H44" s="202"/>
    </row>
    <row r="45" spans="1:8">
      <c r="A45" s="201"/>
      <c r="B45" s="201"/>
      <c r="C45" s="201"/>
      <c r="D45" s="201"/>
      <c r="E45" s="201"/>
      <c r="F45" s="201"/>
      <c r="G45" s="201"/>
      <c r="H45" s="202"/>
    </row>
    <row r="46" spans="1:8">
      <c r="A46" s="201"/>
      <c r="B46" s="201"/>
      <c r="C46" s="201"/>
      <c r="D46" s="201"/>
      <c r="E46" s="201"/>
      <c r="F46" s="201"/>
      <c r="G46" s="201"/>
      <c r="H46" s="202"/>
    </row>
    <row r="47" spans="1:8">
      <c r="A47" s="201"/>
      <c r="B47" s="201"/>
      <c r="C47" s="201"/>
      <c r="D47" s="201"/>
      <c r="E47" s="201"/>
      <c r="F47" s="201"/>
      <c r="G47" s="201"/>
      <c r="H47" s="202"/>
    </row>
    <row r="48" spans="1:8">
      <c r="A48" s="201"/>
      <c r="B48" s="201"/>
      <c r="C48" s="201"/>
      <c r="D48" s="201"/>
      <c r="E48" s="201"/>
      <c r="F48" s="201"/>
      <c r="G48" s="201"/>
      <c r="H48" s="202"/>
    </row>
    <row r="49" spans="1:8">
      <c r="A49" s="201"/>
      <c r="B49" s="201"/>
      <c r="C49" s="201"/>
      <c r="D49" s="201"/>
      <c r="E49" s="201"/>
      <c r="F49" s="201"/>
      <c r="G49" s="201"/>
      <c r="H49" s="202"/>
    </row>
    <row r="50" spans="1:8">
      <c r="A50" s="201"/>
      <c r="B50" s="201"/>
      <c r="C50" s="201"/>
      <c r="D50" s="201"/>
      <c r="E50" s="201"/>
      <c r="F50" s="201"/>
      <c r="G50" s="201"/>
      <c r="H50" s="202"/>
    </row>
    <row r="51" spans="1:8">
      <c r="A51" s="201"/>
      <c r="B51" s="201"/>
      <c r="C51" s="201"/>
      <c r="D51" s="201"/>
      <c r="E51" s="201"/>
      <c r="F51" s="201"/>
      <c r="G51" s="201"/>
      <c r="H51" s="202"/>
    </row>
    <row r="52" spans="1:8">
      <c r="A52" s="201"/>
      <c r="B52" s="201"/>
      <c r="C52" s="201"/>
      <c r="D52" s="201"/>
      <c r="E52" s="201"/>
      <c r="F52" s="201"/>
      <c r="G52" s="201"/>
      <c r="H52" s="202"/>
    </row>
    <row r="53" spans="1:8">
      <c r="A53" s="201"/>
      <c r="B53" s="201"/>
      <c r="C53" s="201"/>
      <c r="D53" s="201"/>
      <c r="E53" s="201"/>
      <c r="F53" s="201"/>
      <c r="G53" s="201"/>
      <c r="H53" s="202"/>
    </row>
    <row r="54" spans="1:8">
      <c r="A54" s="201"/>
      <c r="B54" s="201"/>
      <c r="C54" s="201"/>
      <c r="D54" s="201"/>
      <c r="E54" s="201"/>
      <c r="F54" s="201"/>
      <c r="G54" s="201"/>
      <c r="H54" s="202"/>
    </row>
    <row r="55" spans="1:8">
      <c r="A55" s="201"/>
      <c r="B55" s="201"/>
      <c r="C55" s="201"/>
      <c r="D55" s="201"/>
      <c r="E55" s="201"/>
      <c r="F55" s="201"/>
      <c r="G55" s="201"/>
      <c r="H55" s="202"/>
    </row>
    <row r="57" s="196" customFormat="1" ht="17.25" customHeight="1" spans="2:10">
      <c r="B57" s="203" t="s">
        <v>24</v>
      </c>
      <c r="D57" s="203" t="s">
        <v>25</v>
      </c>
      <c r="I57" s="39"/>
      <c r="J57" s="50" t="s">
        <v>26</v>
      </c>
    </row>
    <row r="58" s="196" customFormat="1" ht="15.75" spans="2:4">
      <c r="B58" s="204" t="s">
        <v>27</v>
      </c>
      <c r="D58" s="205" t="s">
        <v>28</v>
      </c>
    </row>
    <row r="59" ht="4.5" customHeight="1"/>
  </sheetData>
  <sheetProtection algorithmName="SHA-512" hashValue="GG+c4/v5JGk6sYNjLy+RNAqzeM7OHcVlmBdXI5RwGSCQkeL4EQ8h3Yb2nuAmYnQFKHz1CPtDdDsP19a++38umg==" saltValue="e9KSGCQIkVLDdsckO7e6bQ==" spinCount="100000" sheet="1" selectLockedCells="1"/>
  <mergeCells count="1">
    <mergeCell ref="D2:H2"/>
  </mergeCells>
  <printOptions horizontalCentered="1" verticalCentered="1"/>
  <pageMargins left="0.15748031496063" right="0.15748031496063" top="0.31496062992126" bottom="0.433070866141732" header="0.15748031496063" footer="0.15748031496063"/>
  <pageSetup paperSize="9" firstPageNumber="3" orientation="portrait" useFirstPageNumber="1"/>
  <headerFooter alignWithMargins="0">
    <oddFooter>&amp;RPage &amp;P of 11</oddFooter>
  </headerFooter>
  <drawing r:id="rId1"/>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9"/>
  <sheetViews>
    <sheetView showGridLines="0" zoomScale="115" zoomScaleNormal="115" topLeftCell="A300" workbookViewId="0">
      <selection activeCell="H311" sqref="H311"/>
    </sheetView>
  </sheetViews>
  <sheetFormatPr defaultColWidth="9.14285714285714" defaultRowHeight="12"/>
  <cols>
    <col min="1" max="1" width="2.42857142857143" style="56" customWidth="1"/>
    <col min="2" max="2" width="6.85714285714286" style="57" customWidth="1"/>
    <col min="3" max="3" width="30.5714285714286" style="55" customWidth="1"/>
    <col min="4" max="4" width="10.1428571428571" style="58" customWidth="1"/>
    <col min="5" max="5" width="11" style="58" customWidth="1"/>
    <col min="6" max="6" width="11.1428571428571" style="58" customWidth="1"/>
    <col min="7" max="9" width="10.1428571428571" style="58" customWidth="1"/>
    <col min="10" max="10" width="9.57142857142857" style="58" customWidth="1"/>
    <col min="11" max="11" width="5.42857142857143" style="59" customWidth="1"/>
    <col min="12" max="12" width="128.285714285714" style="59" customWidth="1"/>
    <col min="13" max="16384" width="9.14285714285714" style="59"/>
  </cols>
  <sheetData>
    <row r="1" customFormat="1" ht="12.75" spans="1:10">
      <c r="A1" s="5" t="str">
        <f>'Cover &amp; Table of Contents'!B6&amp;" "&amp;'Cover &amp; Table of Contents'!B7</f>
        <v>Is-Swieqi Local Council</v>
      </c>
      <c r="B1" s="60"/>
      <c r="C1" s="6"/>
      <c r="D1" s="6"/>
      <c r="E1" s="6"/>
      <c r="G1" s="7"/>
      <c r="I1" s="8"/>
      <c r="J1" s="37" t="s">
        <v>3</v>
      </c>
    </row>
    <row r="2" customFormat="1" ht="12.75" spans="1:10">
      <c r="A2" s="9" t="s">
        <v>6</v>
      </c>
      <c r="B2" s="61"/>
      <c r="C2" s="9"/>
      <c r="D2" s="9"/>
      <c r="E2" s="9"/>
      <c r="F2" s="10"/>
      <c r="G2" s="10"/>
      <c r="H2" s="10"/>
      <c r="I2" s="11"/>
      <c r="J2" s="11" t="str">
        <f>'Cover &amp; Table of Contents'!F25</f>
        <v>Financial Year 2023</v>
      </c>
    </row>
    <row r="4" ht="15.75" spans="3:3">
      <c r="C4" s="62" t="str">
        <f>'Cover &amp; Table of Contents'!B31</f>
        <v>Statement of Income and Expenditure  </v>
      </c>
    </row>
    <row r="5" spans="3:3">
      <c r="C5" s="53"/>
    </row>
    <row r="7" s="51" customFormat="1" ht="12.75" spans="1:12">
      <c r="A7" s="56"/>
      <c r="B7" s="57"/>
      <c r="C7" s="63" t="s">
        <v>29</v>
      </c>
      <c r="D7" s="64" t="s">
        <v>30</v>
      </c>
      <c r="E7" s="64" t="s">
        <v>31</v>
      </c>
      <c r="F7" s="65" t="s">
        <v>30</v>
      </c>
      <c r="G7" s="64" t="s">
        <v>32</v>
      </c>
      <c r="H7" s="64" t="s">
        <v>32</v>
      </c>
      <c r="K7" s="39"/>
      <c r="L7" s="91" t="s">
        <v>33</v>
      </c>
    </row>
    <row r="8" s="52" customFormat="1" ht="12.75" spans="1:8">
      <c r="A8" s="56"/>
      <c r="B8" s="57"/>
      <c r="C8" s="63"/>
      <c r="D8" s="66" t="s">
        <v>34</v>
      </c>
      <c r="E8" s="66" t="s">
        <v>34</v>
      </c>
      <c r="F8" s="67" t="s">
        <v>34</v>
      </c>
      <c r="G8" s="66"/>
      <c r="H8" s="66"/>
    </row>
    <row r="9" s="53" customFormat="1" ht="17.25" customHeight="1" spans="1:8">
      <c r="A9" s="56"/>
      <c r="B9" s="57"/>
      <c r="D9" s="68">
        <f>E9</f>
        <v>2022</v>
      </c>
      <c r="E9" s="68">
        <f>'Cover &amp; Table of Contents'!B15-1</f>
        <v>2022</v>
      </c>
      <c r="F9" s="69" t="str">
        <f>'Cover &amp; Table of Contents'!B15&amp;'Cover &amp; Table of Contents'!C15&amp;'Cover &amp; Table of Contents'!D15</f>
        <v>2023</v>
      </c>
      <c r="G9" s="70" t="s">
        <v>35</v>
      </c>
      <c r="H9" s="70" t="s">
        <v>36</v>
      </c>
    </row>
    <row r="10" ht="14.25" customHeight="1" spans="4:8">
      <c r="D10" s="71" t="s">
        <v>37</v>
      </c>
      <c r="E10" s="71" t="s">
        <v>37</v>
      </c>
      <c r="F10" s="72" t="s">
        <v>37</v>
      </c>
      <c r="G10" s="71" t="s">
        <v>37</v>
      </c>
      <c r="H10" s="71" t="s">
        <v>37</v>
      </c>
    </row>
    <row r="11" spans="4:8">
      <c r="D11" s="73"/>
      <c r="E11" s="73"/>
      <c r="F11" s="73"/>
      <c r="G11" s="73"/>
      <c r="H11" s="73"/>
    </row>
    <row r="12" spans="3:3">
      <c r="C12" s="74" t="s">
        <v>38</v>
      </c>
    </row>
    <row r="13" spans="3:3">
      <c r="C13" s="75"/>
    </row>
    <row r="14" ht="12.75" spans="3:8">
      <c r="C14" s="76" t="s">
        <v>39</v>
      </c>
      <c r="D14" s="77">
        <f>D157</f>
        <v>811277</v>
      </c>
      <c r="E14" s="77">
        <f>G157</f>
        <v>845639</v>
      </c>
      <c r="F14" s="77">
        <f>H157</f>
        <v>820975</v>
      </c>
      <c r="G14" s="77">
        <f>I157</f>
        <v>9698</v>
      </c>
      <c r="H14" s="77">
        <f>J157</f>
        <v>-24664</v>
      </c>
    </row>
    <row r="15" ht="12.75" spans="3:8">
      <c r="C15" s="76" t="s">
        <v>40</v>
      </c>
      <c r="D15" s="78">
        <f>D162</f>
        <v>50000</v>
      </c>
      <c r="E15" s="78">
        <f>G162</f>
        <v>42190.6666666667</v>
      </c>
      <c r="F15" s="78">
        <f>H162</f>
        <v>45000</v>
      </c>
      <c r="G15" s="78">
        <f>I162</f>
        <v>-5000</v>
      </c>
      <c r="H15" s="78">
        <f>J162</f>
        <v>2809.33333333334</v>
      </c>
    </row>
    <row r="16" ht="12.75" spans="3:8">
      <c r="C16" s="76" t="s">
        <v>41</v>
      </c>
      <c r="D16" s="78">
        <f>D167</f>
        <v>6800</v>
      </c>
      <c r="E16" s="78">
        <f>G167</f>
        <v>5042.33333333333</v>
      </c>
      <c r="F16" s="78">
        <f>H167</f>
        <v>5300</v>
      </c>
      <c r="G16" s="78">
        <f>I167</f>
        <v>-1500</v>
      </c>
      <c r="H16" s="78">
        <f>J167</f>
        <v>257.666666666667</v>
      </c>
    </row>
    <row r="17" ht="12.75" spans="3:8">
      <c r="C17" s="76" t="s">
        <v>42</v>
      </c>
      <c r="D17" s="78">
        <f>D173</f>
        <v>50</v>
      </c>
      <c r="E17" s="78">
        <f>G173</f>
        <v>44</v>
      </c>
      <c r="F17" s="78">
        <f>H173</f>
        <v>50</v>
      </c>
      <c r="G17" s="78">
        <f>I173</f>
        <v>0</v>
      </c>
      <c r="H17" s="78">
        <f>J173</f>
        <v>6</v>
      </c>
    </row>
    <row r="18" ht="12.75" spans="3:8">
      <c r="C18" s="76" t="s">
        <v>43</v>
      </c>
      <c r="D18" s="79">
        <f>D184</f>
        <v>92500</v>
      </c>
      <c r="E18" s="79">
        <f>G184</f>
        <v>40022.6666666667</v>
      </c>
      <c r="F18" s="79">
        <f>H184</f>
        <v>42500</v>
      </c>
      <c r="G18" s="79">
        <f>I184</f>
        <v>-50000</v>
      </c>
      <c r="H18" s="79">
        <f>J184</f>
        <v>2477.33333333333</v>
      </c>
    </row>
    <row r="19" spans="3:8">
      <c r="C19" s="80" t="s">
        <v>44</v>
      </c>
      <c r="D19" s="81">
        <f>SUM(D14:D18)</f>
        <v>960627</v>
      </c>
      <c r="E19" s="81">
        <f>SUM(E14:E18)</f>
        <v>932938.666666667</v>
      </c>
      <c r="F19" s="81">
        <f>SUM(F14:F18)</f>
        <v>913825</v>
      </c>
      <c r="G19" s="81">
        <f>SUM(G14:G18)</f>
        <v>-46802</v>
      </c>
      <c r="H19" s="81">
        <f>SUM(H14:H18)</f>
        <v>-19113.6666666667</v>
      </c>
    </row>
    <row r="20" spans="3:8">
      <c r="C20" s="75"/>
      <c r="D20" s="82"/>
      <c r="E20" s="82"/>
      <c r="F20" s="82"/>
      <c r="G20" s="82" t="s">
        <v>6</v>
      </c>
      <c r="H20" s="82" t="s">
        <v>6</v>
      </c>
    </row>
    <row r="21" spans="3:8">
      <c r="C21" s="74" t="s">
        <v>45</v>
      </c>
      <c r="D21" s="83"/>
      <c r="E21" s="83"/>
      <c r="F21" s="83"/>
      <c r="G21" s="83" t="s">
        <v>6</v>
      </c>
      <c r="H21" s="83" t="s">
        <v>6</v>
      </c>
    </row>
    <row r="22" spans="3:8">
      <c r="C22" s="75"/>
      <c r="D22" s="83"/>
      <c r="E22" s="84"/>
      <c r="F22" s="84"/>
      <c r="G22" s="84" t="s">
        <v>6</v>
      </c>
      <c r="H22" s="84" t="s">
        <v>6</v>
      </c>
    </row>
    <row r="23" ht="12.75" spans="3:8">
      <c r="C23" s="76" t="s">
        <v>46</v>
      </c>
      <c r="D23" s="77">
        <f>D204</f>
        <v>175962</v>
      </c>
      <c r="E23" s="77">
        <f>G204</f>
        <v>176398.5</v>
      </c>
      <c r="F23" s="77">
        <f>H204</f>
        <v>141019</v>
      </c>
      <c r="G23" s="77">
        <f>I204</f>
        <v>-34943</v>
      </c>
      <c r="H23" s="77">
        <f>J204</f>
        <v>-35379.5</v>
      </c>
    </row>
    <row r="24" ht="12.75" spans="3:8">
      <c r="C24" s="76" t="s">
        <v>47</v>
      </c>
      <c r="D24" s="78">
        <f>D238</f>
        <v>666316</v>
      </c>
      <c r="E24" s="78">
        <f>G238</f>
        <v>819239.333333333</v>
      </c>
      <c r="F24" s="78">
        <f>H238</f>
        <v>791942</v>
      </c>
      <c r="G24" s="78">
        <f>I238</f>
        <v>125626</v>
      </c>
      <c r="H24" s="78">
        <f>J238</f>
        <v>-27297.3333333334</v>
      </c>
    </row>
    <row r="25" ht="12.75" spans="3:8">
      <c r="C25" s="76" t="s">
        <v>48</v>
      </c>
      <c r="D25" s="78">
        <f>D263</f>
        <v>65600</v>
      </c>
      <c r="E25" s="78">
        <f>G263</f>
        <v>67914.3333333333</v>
      </c>
      <c r="F25" s="78">
        <f>H263</f>
        <v>64600</v>
      </c>
      <c r="G25" s="78">
        <f>I263</f>
        <v>-1000</v>
      </c>
      <c r="H25" s="78">
        <f>J263</f>
        <v>-3314.33333333333</v>
      </c>
    </row>
    <row r="26" ht="12.75" spans="3:8">
      <c r="C26" s="76" t="s">
        <v>49</v>
      </c>
      <c r="D26" s="78">
        <f>D269</f>
        <v>0</v>
      </c>
      <c r="E26" s="78">
        <f>G269</f>
        <v>0</v>
      </c>
      <c r="F26" s="78">
        <f>H269</f>
        <v>0</v>
      </c>
      <c r="G26" s="78">
        <f>I269</f>
        <v>0</v>
      </c>
      <c r="H26" s="78">
        <f>J269</f>
        <v>0</v>
      </c>
    </row>
    <row r="27" ht="12.75" spans="3:8">
      <c r="C27" s="76" t="s">
        <v>50</v>
      </c>
      <c r="D27" s="79">
        <f>D275</f>
        <v>52134</v>
      </c>
      <c r="E27" s="79">
        <f>G275</f>
        <v>32740</v>
      </c>
      <c r="F27" s="79">
        <f>H275</f>
        <v>50754.1</v>
      </c>
      <c r="G27" s="79">
        <f>I275</f>
        <v>-1379.9</v>
      </c>
      <c r="H27" s="79">
        <f>J275</f>
        <v>18014.1</v>
      </c>
    </row>
    <row r="28" spans="3:8">
      <c r="C28" s="74" t="s">
        <v>44</v>
      </c>
      <c r="D28" s="81">
        <f>SUM(D23:D27)</f>
        <v>960012</v>
      </c>
      <c r="E28" s="81">
        <f>SUM(E23:E27)</f>
        <v>1096292.16666667</v>
      </c>
      <c r="F28" s="81">
        <f>SUM(F23:F27)</f>
        <v>1048315.1</v>
      </c>
      <c r="G28" s="81">
        <f>SUM(G23:G27)</f>
        <v>88303.1</v>
      </c>
      <c r="H28" s="81">
        <f>SUM(H23:H27)</f>
        <v>-47977.0666666667</v>
      </c>
    </row>
    <row r="29" ht="12.75" spans="3:8">
      <c r="C29" s="75"/>
      <c r="D29" s="82"/>
      <c r="E29" s="85"/>
      <c r="F29" s="85"/>
      <c r="G29" s="85" t="s">
        <v>6</v>
      </c>
      <c r="H29" s="85" t="s">
        <v>6</v>
      </c>
    </row>
    <row r="30" s="54" customFormat="1" ht="12.75" spans="1:8">
      <c r="A30" s="56"/>
      <c r="B30" s="57"/>
      <c r="C30" s="74" t="s">
        <v>51</v>
      </c>
      <c r="D30" s="86">
        <f>D19-D28</f>
        <v>615</v>
      </c>
      <c r="E30" s="87">
        <f>E19-E28</f>
        <v>-163353.5</v>
      </c>
      <c r="F30" s="87">
        <f>F19-F28</f>
        <v>-134490.1</v>
      </c>
      <c r="G30" s="87">
        <f>G19-G28</f>
        <v>-135105.1</v>
      </c>
      <c r="H30" s="87">
        <f>H19-H28</f>
        <v>28863.4</v>
      </c>
    </row>
    <row r="34" ht="15.75" spans="3:3">
      <c r="C34" s="62" t="str">
        <f>'Cover &amp; Table of Contents'!B32</f>
        <v>Statement of Financial Position</v>
      </c>
    </row>
    <row r="35" spans="3:3">
      <c r="C35" s="74"/>
    </row>
    <row r="36" s="51" customFormat="1" ht="12.75" spans="1:12">
      <c r="A36" s="56"/>
      <c r="B36" s="57"/>
      <c r="C36" s="63" t="s">
        <v>29</v>
      </c>
      <c r="D36" s="64" t="s">
        <v>30</v>
      </c>
      <c r="E36" s="64" t="s">
        <v>31</v>
      </c>
      <c r="F36" s="65" t="s">
        <v>30</v>
      </c>
      <c r="G36" s="64" t="s">
        <v>32</v>
      </c>
      <c r="H36" s="64" t="s">
        <v>32</v>
      </c>
      <c r="K36" s="39"/>
      <c r="L36" s="91" t="s">
        <v>33</v>
      </c>
    </row>
    <row r="37" s="52" customFormat="1" ht="12.75" spans="1:8">
      <c r="A37" s="56"/>
      <c r="B37" s="57"/>
      <c r="C37" s="63"/>
      <c r="D37" s="66" t="s">
        <v>52</v>
      </c>
      <c r="E37" s="66" t="s">
        <v>52</v>
      </c>
      <c r="F37" s="67" t="s">
        <v>52</v>
      </c>
      <c r="G37" s="66"/>
      <c r="H37" s="66"/>
    </row>
    <row r="38" s="53" customFormat="1" ht="17.25" customHeight="1" spans="1:8">
      <c r="A38" s="56"/>
      <c r="B38" s="57"/>
      <c r="D38" s="68">
        <f>D9</f>
        <v>2022</v>
      </c>
      <c r="E38" s="68">
        <f>E9</f>
        <v>2022</v>
      </c>
      <c r="F38" s="69" t="str">
        <f>F9</f>
        <v>2023</v>
      </c>
      <c r="G38" s="70" t="s">
        <v>35</v>
      </c>
      <c r="H38" s="70" t="s">
        <v>36</v>
      </c>
    </row>
    <row r="39" ht="14.25" customHeight="1" spans="4:8">
      <c r="D39" s="71" t="s">
        <v>37</v>
      </c>
      <c r="E39" s="71" t="s">
        <v>37</v>
      </c>
      <c r="F39" s="72" t="s">
        <v>37</v>
      </c>
      <c r="G39" s="71" t="s">
        <v>37</v>
      </c>
      <c r="H39" s="71" t="s">
        <v>37</v>
      </c>
    </row>
    <row r="40" spans="3:8">
      <c r="C40" s="75"/>
      <c r="D40" s="73"/>
      <c r="E40" s="73"/>
      <c r="F40" s="73"/>
      <c r="G40" s="73"/>
      <c r="H40" s="73"/>
    </row>
    <row r="41" spans="3:8">
      <c r="C41" s="74" t="s">
        <v>53</v>
      </c>
      <c r="D41" s="88"/>
      <c r="E41" s="88"/>
      <c r="F41" s="88"/>
      <c r="G41" s="88"/>
      <c r="H41" s="88"/>
    </row>
    <row r="42" ht="12.75" spans="3:8">
      <c r="C42" s="76" t="s">
        <v>54</v>
      </c>
      <c r="D42" s="77">
        <f>'Depreciation Schedule'!O27</f>
        <v>376890</v>
      </c>
      <c r="E42" s="77">
        <f>'Depreciation Schedule'!O28</f>
        <v>321105</v>
      </c>
      <c r="F42" s="77">
        <f>'Depreciation Schedule'!O29</f>
        <v>377850.9</v>
      </c>
      <c r="G42" s="77">
        <f>F42-D42</f>
        <v>960.900000000023</v>
      </c>
      <c r="H42" s="77">
        <f>F42-E42</f>
        <v>56745.9</v>
      </c>
    </row>
    <row r="43" spans="3:8">
      <c r="C43" s="74"/>
      <c r="D43" s="82"/>
      <c r="E43" s="82"/>
      <c r="F43" s="82"/>
      <c r="G43" s="82"/>
      <c r="H43" s="82"/>
    </row>
    <row r="44" spans="3:8">
      <c r="C44" s="74" t="s">
        <v>55</v>
      </c>
      <c r="D44" s="83"/>
      <c r="E44" s="84"/>
      <c r="F44" s="84"/>
      <c r="G44" s="84"/>
      <c r="H44" s="84"/>
    </row>
    <row r="45" ht="12.75" spans="3:8">
      <c r="C45" s="76" t="s">
        <v>56</v>
      </c>
      <c r="D45" s="77">
        <f>D293</f>
        <v>0</v>
      </c>
      <c r="E45" s="77">
        <f>G293</f>
        <v>0</v>
      </c>
      <c r="F45" s="77">
        <f>H293</f>
        <v>0</v>
      </c>
      <c r="G45" s="77">
        <f>F45-D45</f>
        <v>0</v>
      </c>
      <c r="H45" s="77">
        <f>F45-E45</f>
        <v>0</v>
      </c>
    </row>
    <row r="46" ht="12.75" spans="3:8">
      <c r="C46" s="76" t="s">
        <v>57</v>
      </c>
      <c r="D46" s="78">
        <f>D302</f>
        <v>68000</v>
      </c>
      <c r="E46" s="78">
        <f>G302</f>
        <v>112458</v>
      </c>
      <c r="F46" s="78">
        <f>H302</f>
        <v>45000</v>
      </c>
      <c r="G46" s="78">
        <f>F46-D46</f>
        <v>-23000</v>
      </c>
      <c r="H46" s="78">
        <f>F46-E46</f>
        <v>-67458</v>
      </c>
    </row>
    <row r="47" ht="12.75" spans="3:8">
      <c r="C47" s="76" t="s">
        <v>58</v>
      </c>
      <c r="D47" s="79">
        <f>D306</f>
        <v>365195</v>
      </c>
      <c r="E47" s="79">
        <f>G306</f>
        <v>311792</v>
      </c>
      <c r="F47" s="79">
        <f>H306</f>
        <v>120556</v>
      </c>
      <c r="G47" s="79">
        <f>F47-D47</f>
        <v>-244639</v>
      </c>
      <c r="H47" s="79">
        <f>F47-E47</f>
        <v>-191236</v>
      </c>
    </row>
    <row r="48" ht="12.75" spans="3:8">
      <c r="C48" s="75"/>
      <c r="D48" s="84"/>
      <c r="E48" s="85"/>
      <c r="F48" s="85"/>
      <c r="G48" s="85"/>
      <c r="H48" s="85"/>
    </row>
    <row r="49" ht="12.75" spans="3:8">
      <c r="C49" s="80" t="s">
        <v>59</v>
      </c>
      <c r="D49" s="86">
        <f>SUM(D45:D47)</f>
        <v>433195</v>
      </c>
      <c r="E49" s="87">
        <f>SUM(E45:E47)</f>
        <v>424250</v>
      </c>
      <c r="F49" s="87">
        <f>SUM(F45:F47)</f>
        <v>165556</v>
      </c>
      <c r="G49" s="87">
        <f>SUM(G45:G47)</f>
        <v>-267639</v>
      </c>
      <c r="H49" s="87">
        <f>SUM(H45:H47)</f>
        <v>-258694</v>
      </c>
    </row>
    <row r="50" spans="3:8">
      <c r="C50" s="75"/>
      <c r="D50" s="82"/>
      <c r="E50" s="82"/>
      <c r="F50" s="82"/>
      <c r="G50" s="82"/>
      <c r="H50" s="82"/>
    </row>
    <row r="51" spans="3:8">
      <c r="C51" s="74" t="s">
        <v>60</v>
      </c>
      <c r="D51" s="83"/>
      <c r="E51" s="83"/>
      <c r="F51" s="83"/>
      <c r="G51" s="83"/>
      <c r="H51" s="83"/>
    </row>
    <row r="52" ht="12.75" spans="3:8">
      <c r="C52" s="76" t="s">
        <v>61</v>
      </c>
      <c r="D52" s="89">
        <f>D314-D53</f>
        <v>247362</v>
      </c>
      <c r="E52" s="89">
        <f>G314-E53</f>
        <v>351889</v>
      </c>
      <c r="F52" s="89">
        <f>H314-F53</f>
        <v>279431</v>
      </c>
      <c r="G52" s="89">
        <f>F52-D52</f>
        <v>32069</v>
      </c>
      <c r="H52" s="89">
        <f>F52-E52</f>
        <v>-72458</v>
      </c>
    </row>
    <row r="53" ht="0.75" customHeight="1" spans="3:8">
      <c r="C53" s="75"/>
      <c r="D53" s="83"/>
      <c r="E53" s="83"/>
      <c r="F53" s="83"/>
      <c r="G53" s="83"/>
      <c r="H53" s="83"/>
    </row>
    <row r="54" ht="12.75" spans="3:8">
      <c r="C54" s="75"/>
      <c r="D54" s="83"/>
      <c r="E54" s="83"/>
      <c r="F54" s="83"/>
      <c r="G54" s="83"/>
      <c r="H54" s="83"/>
    </row>
    <row r="55" ht="12.75" spans="3:8">
      <c r="C55" s="74" t="s">
        <v>62</v>
      </c>
      <c r="D55" s="86">
        <f>SUM(D52:D53)</f>
        <v>247362</v>
      </c>
      <c r="E55" s="87">
        <f>SUM(E52:E53)</f>
        <v>351889</v>
      </c>
      <c r="F55" s="87">
        <f>SUM(F52:F53)</f>
        <v>279431</v>
      </c>
      <c r="G55" s="87">
        <f>SUM(G52:G53)</f>
        <v>32069</v>
      </c>
      <c r="H55" s="87">
        <f>SUM(H52:H53)</f>
        <v>-72458</v>
      </c>
    </row>
    <row r="56" ht="12.75" spans="3:8">
      <c r="C56" s="75"/>
      <c r="D56" s="82"/>
      <c r="E56" s="82"/>
      <c r="F56" s="82"/>
      <c r="G56" s="82"/>
      <c r="H56" s="82"/>
    </row>
    <row r="57" ht="12.75" spans="3:8">
      <c r="C57" s="74" t="s">
        <v>63</v>
      </c>
      <c r="D57" s="86">
        <f>D49-D55</f>
        <v>185833</v>
      </c>
      <c r="E57" s="87">
        <f>E49-E55</f>
        <v>72361</v>
      </c>
      <c r="F57" s="87">
        <f>F49-F55</f>
        <v>-113875</v>
      </c>
      <c r="G57" s="87">
        <f>G49-G55</f>
        <v>-299708</v>
      </c>
      <c r="H57" s="87">
        <f>H49-H55</f>
        <v>-186236</v>
      </c>
    </row>
    <row r="58" spans="3:8">
      <c r="C58" s="75"/>
      <c r="D58" s="83"/>
      <c r="E58" s="83"/>
      <c r="F58" s="83"/>
      <c r="G58" s="83"/>
      <c r="H58" s="83"/>
    </row>
    <row r="59" spans="3:8">
      <c r="C59" s="74"/>
      <c r="D59" s="84"/>
      <c r="E59" s="84"/>
      <c r="F59" s="84"/>
      <c r="G59" s="84"/>
      <c r="H59" s="84"/>
    </row>
    <row r="60" spans="3:8">
      <c r="C60" s="74" t="s">
        <v>64</v>
      </c>
      <c r="D60" s="89">
        <f>D319</f>
        <v>0</v>
      </c>
      <c r="E60" s="89">
        <f>G319</f>
        <v>0</v>
      </c>
      <c r="F60" s="89">
        <f>H319</f>
        <v>0</v>
      </c>
      <c r="G60" s="89">
        <f>F60-D60</f>
        <v>0</v>
      </c>
      <c r="H60" s="89">
        <f>F60-E60</f>
        <v>0</v>
      </c>
    </row>
    <row r="61" ht="12.75" spans="3:8">
      <c r="C61" s="75"/>
      <c r="D61" s="84"/>
      <c r="E61" s="84"/>
      <c r="F61" s="84"/>
      <c r="G61" s="84"/>
      <c r="H61" s="84"/>
    </row>
    <row r="62" ht="12.75" spans="3:8">
      <c r="C62" s="74" t="s">
        <v>65</v>
      </c>
      <c r="D62" s="86">
        <f>D42+D57-D60</f>
        <v>562723</v>
      </c>
      <c r="E62" s="87">
        <f>E42+E57-E60</f>
        <v>393466</v>
      </c>
      <c r="F62" s="87">
        <f>F42+F57-F60</f>
        <v>263975.9</v>
      </c>
      <c r="G62" s="87">
        <f>G42+G57-G60</f>
        <v>-298747.1</v>
      </c>
      <c r="H62" s="87">
        <f>H42+H57-H60</f>
        <v>-129490.1</v>
      </c>
    </row>
    <row r="63" spans="3:8">
      <c r="C63" s="74"/>
      <c r="D63" s="90"/>
      <c r="E63" s="90"/>
      <c r="F63" s="90"/>
      <c r="G63" s="90"/>
      <c r="H63" s="90"/>
    </row>
    <row r="64" ht="12.75" spans="3:8">
      <c r="C64" s="74" t="s">
        <v>66</v>
      </c>
      <c r="D64" s="83"/>
      <c r="E64" s="83"/>
      <c r="F64" s="83"/>
      <c r="G64" s="83" t="s">
        <v>6</v>
      </c>
      <c r="H64" s="83"/>
    </row>
    <row r="65" ht="13.5" spans="3:8">
      <c r="C65" s="76" t="s">
        <v>67</v>
      </c>
      <c r="D65" s="92">
        <v>562723</v>
      </c>
      <c r="E65" s="93">
        <v>398466</v>
      </c>
      <c r="F65" s="94">
        <f>E65+F30</f>
        <v>263975.9</v>
      </c>
      <c r="G65" s="94">
        <f>F65-D65</f>
        <v>-298747.1</v>
      </c>
      <c r="H65" s="95">
        <f>F65-E65</f>
        <v>-134490.1</v>
      </c>
    </row>
    <row r="66" spans="3:10">
      <c r="C66" s="75"/>
      <c r="D66" s="83"/>
      <c r="E66" s="83"/>
      <c r="F66" s="83"/>
      <c r="G66" s="83"/>
      <c r="H66" s="83"/>
      <c r="I66" s="83"/>
      <c r="J66" s="83"/>
    </row>
    <row r="67" ht="69" customHeight="1" spans="3:10">
      <c r="C67" s="75"/>
      <c r="D67" s="83"/>
      <c r="E67" s="83"/>
      <c r="F67" s="90"/>
      <c r="G67" s="83"/>
      <c r="H67" s="83"/>
      <c r="I67" s="83"/>
      <c r="J67" s="83"/>
    </row>
    <row r="68" ht="22.5" customHeight="1" spans="3:10">
      <c r="C68" s="62" t="s">
        <v>68</v>
      </c>
      <c r="D68" s="83"/>
      <c r="E68" s="83"/>
      <c r="F68" s="83"/>
      <c r="G68" s="83"/>
      <c r="H68" s="83"/>
      <c r="I68" s="83"/>
      <c r="J68" s="83"/>
    </row>
    <row r="69" ht="22.5" customHeight="1" spans="3:10">
      <c r="C69" s="74"/>
      <c r="D69" s="83"/>
      <c r="E69" s="83"/>
      <c r="F69" s="83"/>
      <c r="G69" s="83"/>
      <c r="H69" s="83"/>
      <c r="I69" s="83"/>
      <c r="J69" s="83"/>
    </row>
    <row r="70" s="51" customFormat="1" ht="12.75" spans="1:8">
      <c r="A70" s="56"/>
      <c r="B70" s="57"/>
      <c r="C70" s="63" t="s">
        <v>29</v>
      </c>
      <c r="D70" s="64" t="s">
        <v>30</v>
      </c>
      <c r="E70" s="64" t="s">
        <v>31</v>
      </c>
      <c r="F70" s="65" t="s">
        <v>30</v>
      </c>
      <c r="G70" s="96"/>
      <c r="H70" s="96"/>
    </row>
    <row r="71" s="52" customFormat="1" ht="12.75" spans="1:8">
      <c r="A71" s="56"/>
      <c r="B71" s="57"/>
      <c r="C71" s="63"/>
      <c r="D71" s="66" t="s">
        <v>52</v>
      </c>
      <c r="E71" s="66" t="s">
        <v>52</v>
      </c>
      <c r="F71" s="67" t="s">
        <v>52</v>
      </c>
      <c r="G71" s="97"/>
      <c r="H71" s="97"/>
    </row>
    <row r="72" s="55" customFormat="1" ht="17.25" customHeight="1" spans="1:8">
      <c r="A72" s="56"/>
      <c r="B72" s="57"/>
      <c r="D72" s="68">
        <f>D38</f>
        <v>2022</v>
      </c>
      <c r="E72" s="68">
        <f>D72</f>
        <v>2022</v>
      </c>
      <c r="F72" s="69" t="str">
        <f>F38</f>
        <v>2023</v>
      </c>
      <c r="G72" s="98"/>
      <c r="H72" s="98"/>
    </row>
    <row r="73" ht="14.25" customHeight="1" spans="4:8">
      <c r="D73" s="71" t="s">
        <v>37</v>
      </c>
      <c r="E73" s="71" t="s">
        <v>37</v>
      </c>
      <c r="F73" s="72" t="s">
        <v>37</v>
      </c>
      <c r="G73" s="51"/>
      <c r="H73" s="51"/>
    </row>
    <row r="74" ht="12.75" spans="3:8">
      <c r="C74" s="76" t="s">
        <v>55</v>
      </c>
      <c r="D74" s="77">
        <f>D49</f>
        <v>433195</v>
      </c>
      <c r="E74" s="77">
        <f>E49</f>
        <v>424250</v>
      </c>
      <c r="F74" s="77">
        <f>F49</f>
        <v>165556</v>
      </c>
      <c r="G74" s="83"/>
      <c r="H74" s="83"/>
    </row>
    <row r="75" ht="12.75" spans="3:8">
      <c r="C75" s="76" t="s">
        <v>69</v>
      </c>
      <c r="D75" s="78">
        <f>D55</f>
        <v>247362</v>
      </c>
      <c r="E75" s="78">
        <f>E55</f>
        <v>351889</v>
      </c>
      <c r="F75" s="78">
        <f>F55</f>
        <v>279431</v>
      </c>
      <c r="G75" s="83"/>
      <c r="H75" s="83"/>
    </row>
    <row r="76" ht="12.75" spans="3:8">
      <c r="C76" s="99" t="s">
        <v>70</v>
      </c>
      <c r="D76" s="79">
        <f>D74-D75</f>
        <v>185833</v>
      </c>
      <c r="E76" s="79">
        <f>E74-E75</f>
        <v>72361</v>
      </c>
      <c r="F76" s="79">
        <f>F74-F75</f>
        <v>-113875</v>
      </c>
      <c r="G76" s="83"/>
      <c r="H76" s="83"/>
    </row>
    <row r="77" s="54" customFormat="1" ht="12.75" spans="1:8">
      <c r="A77" s="56"/>
      <c r="B77" s="57"/>
      <c r="C77" s="76" t="s">
        <v>71</v>
      </c>
      <c r="D77" s="89">
        <f>D154</f>
        <v>801277</v>
      </c>
      <c r="E77" s="89">
        <f>G154</f>
        <v>801277</v>
      </c>
      <c r="F77" s="89">
        <f>H154</f>
        <v>810975</v>
      </c>
      <c r="G77" s="83"/>
      <c r="H77" s="83"/>
    </row>
    <row r="78" s="54" customFormat="1" ht="13.5" spans="1:8">
      <c r="A78" s="56"/>
      <c r="B78" s="57"/>
      <c r="C78" s="76"/>
      <c r="D78" s="83"/>
      <c r="E78" s="83"/>
      <c r="F78" s="83"/>
      <c r="G78" s="83"/>
      <c r="H78" s="83"/>
    </row>
    <row r="79" ht="21" customHeight="1" spans="3:6">
      <c r="C79" s="100" t="s">
        <v>72</v>
      </c>
      <c r="D79" s="101">
        <f>D76/D77</f>
        <v>0.231921046030274</v>
      </c>
      <c r="E79" s="101">
        <f>E76/E77</f>
        <v>0.0903070972959414</v>
      </c>
      <c r="F79" s="101">
        <f>F76/F77</f>
        <v>-0.140417398810074</v>
      </c>
    </row>
    <row r="81" ht="15.75" spans="3:10">
      <c r="C81" s="62" t="str">
        <f>'Cover &amp; Table of Contents'!B33</f>
        <v>Cash Budget</v>
      </c>
      <c r="D81" s="59"/>
      <c r="E81" s="59"/>
      <c r="F81" s="59"/>
      <c r="G81" s="59"/>
      <c r="H81" s="59"/>
      <c r="I81" s="59"/>
      <c r="J81" s="54"/>
    </row>
    <row r="82" ht="21.75" customHeight="1" spans="3:10">
      <c r="C82" s="53"/>
      <c r="D82" s="51" t="s">
        <v>73</v>
      </c>
      <c r="E82" s="51" t="s">
        <v>74</v>
      </c>
      <c r="F82" s="51" t="s">
        <v>75</v>
      </c>
      <c r="G82" s="51" t="s">
        <v>76</v>
      </c>
      <c r="H82" s="51" t="s">
        <v>6</v>
      </c>
      <c r="I82" s="59"/>
      <c r="J82" s="59"/>
    </row>
    <row r="83" ht="14.25" customHeight="1" spans="3:12">
      <c r="C83" s="63" t="s">
        <v>29</v>
      </c>
      <c r="D83" s="64" t="s">
        <v>77</v>
      </c>
      <c r="E83" s="64" t="s">
        <v>78</v>
      </c>
      <c r="F83" s="64" t="s">
        <v>79</v>
      </c>
      <c r="G83" s="64" t="s">
        <v>80</v>
      </c>
      <c r="H83" s="64" t="s">
        <v>44</v>
      </c>
      <c r="I83" s="59"/>
      <c r="J83" s="59"/>
      <c r="K83" s="39"/>
      <c r="L83" s="91" t="s">
        <v>81</v>
      </c>
    </row>
    <row r="84" ht="14.25" customHeight="1" spans="4:12">
      <c r="D84" s="102">
        <f>'Cover &amp; Table of Contents'!B15</f>
        <v>2023</v>
      </c>
      <c r="E84" s="102">
        <f>D84</f>
        <v>2023</v>
      </c>
      <c r="F84" s="102">
        <f>'Cover &amp; Table of Contents'!B15</f>
        <v>2023</v>
      </c>
      <c r="G84" s="102">
        <f>'Cover &amp; Table of Contents'!B15</f>
        <v>2023</v>
      </c>
      <c r="H84" s="66" t="str">
        <f>F9</f>
        <v>2023</v>
      </c>
      <c r="I84" s="59"/>
      <c r="J84" s="59"/>
      <c r="L84" s="91" t="s">
        <v>82</v>
      </c>
    </row>
    <row r="85" ht="14.25" customHeight="1" spans="4:10">
      <c r="D85" s="71" t="s">
        <v>37</v>
      </c>
      <c r="E85" s="71" t="s">
        <v>37</v>
      </c>
      <c r="F85" s="71" t="s">
        <v>37</v>
      </c>
      <c r="G85" s="71" t="s">
        <v>37</v>
      </c>
      <c r="H85" s="71" t="s">
        <v>37</v>
      </c>
      <c r="I85" s="59"/>
      <c r="J85" s="59"/>
    </row>
    <row r="86" spans="3:10">
      <c r="C86" s="53" t="s">
        <v>83</v>
      </c>
      <c r="D86" s="59"/>
      <c r="E86" s="59"/>
      <c r="F86" s="59"/>
      <c r="G86" s="59"/>
      <c r="H86" s="59"/>
      <c r="I86" s="59"/>
      <c r="J86" s="59"/>
    </row>
    <row r="87" s="55" customFormat="1" ht="5.25" customHeight="1" spans="1:10">
      <c r="A87" s="56"/>
      <c r="B87" s="57"/>
      <c r="D87" s="103"/>
      <c r="E87" s="104"/>
      <c r="F87" s="104"/>
      <c r="G87" s="104"/>
      <c r="I87" s="59"/>
      <c r="J87" s="59"/>
    </row>
    <row r="88" s="55" customFormat="1" spans="1:10">
      <c r="A88" s="56"/>
      <c r="B88" s="57"/>
      <c r="C88" s="53" t="s">
        <v>84</v>
      </c>
      <c r="D88" s="105">
        <v>205244</v>
      </c>
      <c r="E88" s="105">
        <v>205244</v>
      </c>
      <c r="F88" s="105">
        <v>205244</v>
      </c>
      <c r="G88" s="105">
        <v>205243</v>
      </c>
      <c r="H88" s="106">
        <f>SUM(D88:G88)</f>
        <v>820975</v>
      </c>
      <c r="I88" s="59"/>
      <c r="J88" s="59"/>
    </row>
    <row r="89" s="55" customFormat="1" ht="6.75" customHeight="1" spans="1:10">
      <c r="A89" s="56"/>
      <c r="B89" s="57"/>
      <c r="D89" s="107"/>
      <c r="E89" s="107"/>
      <c r="F89" s="107"/>
      <c r="G89" s="107"/>
      <c r="H89" s="108"/>
      <c r="I89" s="59"/>
      <c r="J89" s="59"/>
    </row>
    <row r="90" s="55" customFormat="1" spans="1:10">
      <c r="A90" s="56"/>
      <c r="B90" s="57"/>
      <c r="C90" s="53" t="s">
        <v>85</v>
      </c>
      <c r="D90" s="105">
        <v>11250</v>
      </c>
      <c r="E90" s="105">
        <v>11250</v>
      </c>
      <c r="F90" s="105">
        <v>11250</v>
      </c>
      <c r="G90" s="105">
        <v>11250</v>
      </c>
      <c r="H90" s="109">
        <f>SUM(D90:G90)</f>
        <v>45000</v>
      </c>
      <c r="I90" s="59"/>
      <c r="J90" s="59"/>
    </row>
    <row r="91" s="55" customFormat="1" ht="6.75" customHeight="1" spans="1:10">
      <c r="A91" s="56"/>
      <c r="B91" s="57"/>
      <c r="D91" s="107"/>
      <c r="E91" s="107"/>
      <c r="F91" s="107"/>
      <c r="G91" s="107"/>
      <c r="H91" s="108"/>
      <c r="I91" s="59"/>
      <c r="J91" s="59"/>
    </row>
    <row r="92" s="55" customFormat="1" spans="1:10">
      <c r="A92" s="56"/>
      <c r="B92" s="57"/>
      <c r="C92" s="53" t="s">
        <v>86</v>
      </c>
      <c r="D92" s="105">
        <v>1325</v>
      </c>
      <c r="E92" s="105">
        <v>1325</v>
      </c>
      <c r="F92" s="105">
        <v>1325</v>
      </c>
      <c r="G92" s="105">
        <v>1325</v>
      </c>
      <c r="H92" s="106">
        <f>SUM(D92:G92)</f>
        <v>5300</v>
      </c>
      <c r="I92" s="59"/>
      <c r="J92" s="59"/>
    </row>
    <row r="93" s="55" customFormat="1" ht="6.75" customHeight="1" spans="1:10">
      <c r="A93" s="56"/>
      <c r="B93" s="57"/>
      <c r="D93" s="107"/>
      <c r="E93" s="107"/>
      <c r="F93" s="107"/>
      <c r="G93" s="107"/>
      <c r="H93" s="108"/>
      <c r="I93" s="59"/>
      <c r="J93" s="59"/>
    </row>
    <row r="94" s="55" customFormat="1" spans="1:10">
      <c r="A94" s="56"/>
      <c r="B94" s="57"/>
      <c r="C94" s="53" t="s">
        <v>87</v>
      </c>
      <c r="D94" s="107"/>
      <c r="E94" s="107"/>
      <c r="F94" s="107"/>
      <c r="G94" s="107"/>
      <c r="H94" s="108"/>
      <c r="I94" s="59"/>
      <c r="J94" s="59"/>
    </row>
    <row r="95" s="55" customFormat="1" ht="12.75" spans="1:10">
      <c r="A95" s="56"/>
      <c r="B95" s="57"/>
      <c r="C95" s="76" t="s">
        <v>88</v>
      </c>
      <c r="D95" s="110"/>
      <c r="E95" s="110"/>
      <c r="F95" s="110"/>
      <c r="G95" s="110"/>
      <c r="H95" s="111">
        <f>SUM(D95:G95)</f>
        <v>0</v>
      </c>
      <c r="I95" s="59"/>
      <c r="J95" s="59"/>
    </row>
    <row r="96" s="55" customFormat="1" ht="12.75" spans="1:10">
      <c r="A96" s="56"/>
      <c r="B96" s="57"/>
      <c r="C96" s="76" t="s">
        <v>89</v>
      </c>
      <c r="D96" s="112"/>
      <c r="E96" s="112"/>
      <c r="F96" s="112"/>
      <c r="G96" s="112">
        <v>50</v>
      </c>
      <c r="H96" s="113">
        <f>SUM(D96:G96)</f>
        <v>50</v>
      </c>
      <c r="I96" s="59"/>
      <c r="J96" s="59"/>
    </row>
    <row r="97" s="55" customFormat="1" spans="1:10">
      <c r="A97" s="56"/>
      <c r="B97" s="57"/>
      <c r="D97" s="114">
        <f>SUM(D95:D96)</f>
        <v>0</v>
      </c>
      <c r="E97" s="114">
        <f>SUM(E95:E96)</f>
        <v>0</v>
      </c>
      <c r="F97" s="114">
        <f>SUM(F95:F96)</f>
        <v>0</v>
      </c>
      <c r="G97" s="114">
        <f>SUM(G95:G96)</f>
        <v>50</v>
      </c>
      <c r="H97" s="106">
        <f>SUM(H95:H96)</f>
        <v>50</v>
      </c>
      <c r="I97" s="59"/>
      <c r="J97" s="59"/>
    </row>
    <row r="98" s="55" customFormat="1" ht="6.75" customHeight="1" spans="1:10">
      <c r="A98" s="56"/>
      <c r="B98" s="57"/>
      <c r="D98" s="107"/>
      <c r="E98" s="107"/>
      <c r="F98" s="107"/>
      <c r="G98" s="107"/>
      <c r="H98" s="108"/>
      <c r="I98" s="59"/>
      <c r="J98" s="59"/>
    </row>
    <row r="99" s="55" customFormat="1" spans="1:10">
      <c r="A99" s="56"/>
      <c r="B99" s="57"/>
      <c r="C99" s="53" t="s">
        <v>90</v>
      </c>
      <c r="D99" s="107"/>
      <c r="E99" s="107"/>
      <c r="F99" s="107"/>
      <c r="G99" s="107"/>
      <c r="H99" s="108"/>
      <c r="I99" s="59"/>
      <c r="J99" s="59"/>
    </row>
    <row r="100" s="55" customFormat="1" ht="12.75" spans="1:10">
      <c r="A100" s="56"/>
      <c r="B100" s="57"/>
      <c r="C100" s="76" t="s">
        <v>91</v>
      </c>
      <c r="D100" s="105"/>
      <c r="E100" s="105"/>
      <c r="F100" s="105"/>
      <c r="G100" s="105"/>
      <c r="H100" s="111">
        <f>SUM(D100:G100)</f>
        <v>0</v>
      </c>
      <c r="I100" s="59"/>
      <c r="J100" s="59"/>
    </row>
    <row r="101" s="55" customFormat="1" spans="1:10">
      <c r="A101" s="56"/>
      <c r="B101" s="57"/>
      <c r="D101" s="114">
        <f>SUM(D100:D100)</f>
        <v>0</v>
      </c>
      <c r="E101" s="114">
        <f>SUM(E100:E100)</f>
        <v>0</v>
      </c>
      <c r="F101" s="114">
        <f>SUM(F100:F100)</f>
        <v>0</v>
      </c>
      <c r="G101" s="114">
        <f>SUM(G100:G100)</f>
        <v>0</v>
      </c>
      <c r="H101" s="106">
        <f>SUM(H100:H100)</f>
        <v>0</v>
      </c>
      <c r="I101" s="59"/>
      <c r="J101" s="59"/>
    </row>
    <row r="102" s="55" customFormat="1" ht="6.75" customHeight="1" spans="1:10">
      <c r="A102" s="56"/>
      <c r="B102" s="57"/>
      <c r="D102" s="115"/>
      <c r="E102" s="115"/>
      <c r="F102" s="115"/>
      <c r="G102" s="115"/>
      <c r="H102" s="116"/>
      <c r="I102" s="59"/>
      <c r="J102" s="59"/>
    </row>
    <row r="103" s="55" customFormat="1" spans="1:10">
      <c r="A103" s="56"/>
      <c r="B103" s="57"/>
      <c r="C103" s="53" t="s">
        <v>92</v>
      </c>
      <c r="D103" s="105"/>
      <c r="E103" s="105"/>
      <c r="F103" s="105"/>
      <c r="G103" s="105"/>
      <c r="H103" s="106">
        <f>SUM(D103:G103)</f>
        <v>0</v>
      </c>
      <c r="I103" s="59"/>
      <c r="J103" s="59"/>
    </row>
    <row r="104" s="55" customFormat="1" ht="6.75" customHeight="1" spans="1:10">
      <c r="A104" s="56"/>
      <c r="B104" s="57"/>
      <c r="D104" s="115"/>
      <c r="E104" s="115"/>
      <c r="F104" s="115"/>
      <c r="G104" s="115"/>
      <c r="H104" s="116"/>
      <c r="I104" s="59"/>
      <c r="J104" s="59"/>
    </row>
    <row r="105" s="55" customFormat="1" spans="1:10">
      <c r="A105" s="56"/>
      <c r="B105" s="57"/>
      <c r="C105" s="53" t="s">
        <v>93</v>
      </c>
      <c r="D105" s="105"/>
      <c r="E105" s="105"/>
      <c r="F105" s="105"/>
      <c r="G105" s="105"/>
      <c r="H105" s="106">
        <f>SUM(D105:G105)</f>
        <v>0</v>
      </c>
      <c r="I105" s="59"/>
      <c r="J105" s="59"/>
    </row>
    <row r="106" s="55" customFormat="1" ht="6.75" customHeight="1" spans="1:10">
      <c r="A106" s="56"/>
      <c r="B106" s="57"/>
      <c r="D106" s="117"/>
      <c r="E106" s="117"/>
      <c r="F106" s="117"/>
      <c r="G106" s="117"/>
      <c r="H106" s="108"/>
      <c r="I106" s="59"/>
      <c r="J106" s="59"/>
    </row>
    <row r="107" s="55" customFormat="1" spans="1:10">
      <c r="A107" s="56"/>
      <c r="B107" s="57"/>
      <c r="C107" s="53" t="s">
        <v>94</v>
      </c>
      <c r="D107" s="105"/>
      <c r="E107" s="105"/>
      <c r="F107" s="105"/>
      <c r="G107" s="105"/>
      <c r="H107" s="106">
        <f>SUM(D107:G107)</f>
        <v>0</v>
      </c>
      <c r="I107" s="59"/>
      <c r="J107" s="59"/>
    </row>
    <row r="108" s="55" customFormat="1" ht="6.75" customHeight="1" spans="1:10">
      <c r="A108" s="56"/>
      <c r="B108" s="57"/>
      <c r="D108" s="117"/>
      <c r="E108" s="117"/>
      <c r="F108" s="117"/>
      <c r="G108" s="117"/>
      <c r="H108" s="108"/>
      <c r="I108" s="59"/>
      <c r="J108" s="59"/>
    </row>
    <row r="109" s="55" customFormat="1" spans="1:10">
      <c r="A109" s="56"/>
      <c r="B109" s="57"/>
      <c r="C109" s="53" t="s">
        <v>95</v>
      </c>
      <c r="D109" s="105">
        <v>75250</v>
      </c>
      <c r="E109" s="105">
        <v>75250</v>
      </c>
      <c r="F109" s="105">
        <v>75250</v>
      </c>
      <c r="G109" s="105">
        <v>75250</v>
      </c>
      <c r="H109" s="106">
        <f>SUM(D109:G109)</f>
        <v>301000</v>
      </c>
      <c r="I109" s="59"/>
      <c r="J109" s="59"/>
    </row>
    <row r="110" s="55" customFormat="1" ht="6.75" customHeight="1" spans="1:10">
      <c r="A110" s="56"/>
      <c r="B110" s="57"/>
      <c r="D110" s="117"/>
      <c r="E110" s="117"/>
      <c r="F110" s="117"/>
      <c r="G110" s="117"/>
      <c r="H110" s="108"/>
      <c r="I110" s="59"/>
      <c r="J110" s="59"/>
    </row>
    <row r="111" s="55" customFormat="1" spans="1:10">
      <c r="A111" s="56"/>
      <c r="B111" s="57"/>
      <c r="C111" s="53" t="s">
        <v>96</v>
      </c>
      <c r="D111" s="118">
        <f>SUM(D109,D101,D97,D92,D90,D88,D103,D105,D107)</f>
        <v>293069</v>
      </c>
      <c r="E111" s="118">
        <f>SUM(E109,E101,E97,E92,E90,E88,E103,E105,E107)</f>
        <v>293069</v>
      </c>
      <c r="F111" s="118">
        <f>SUM(F109,F101,F97,F92,F90,F88,F103,F105,F107)</f>
        <v>293069</v>
      </c>
      <c r="G111" s="118">
        <f>SUM(G109,G101,G97,G92,G90,G88,G103,G105,G107)</f>
        <v>293118</v>
      </c>
      <c r="H111" s="118">
        <f>SUM(H109,H107,H101,H97,H92,H90,H88,H103,H105)</f>
        <v>1172325</v>
      </c>
      <c r="I111" s="59"/>
      <c r="J111" s="59"/>
    </row>
    <row r="112" ht="6.75" customHeight="1" spans="4:10">
      <c r="D112" s="119"/>
      <c r="E112" s="119"/>
      <c r="F112" s="119"/>
      <c r="G112" s="119"/>
      <c r="H112" s="120"/>
      <c r="I112" s="59"/>
      <c r="J112" s="59"/>
    </row>
    <row r="113" ht="14.25" customHeight="1" spans="3:10">
      <c r="C113" s="53" t="s">
        <v>97</v>
      </c>
      <c r="D113" s="119"/>
      <c r="E113" s="119"/>
      <c r="F113" s="119"/>
      <c r="G113" s="119"/>
      <c r="H113" s="120"/>
      <c r="I113" s="59"/>
      <c r="J113" s="59"/>
    </row>
    <row r="114" ht="6.75" customHeight="1" spans="3:10">
      <c r="C114" s="53"/>
      <c r="D114" s="119"/>
      <c r="E114" s="119"/>
      <c r="F114" s="119"/>
      <c r="G114" s="119"/>
      <c r="H114" s="120"/>
      <c r="I114" s="59"/>
      <c r="J114" s="59"/>
    </row>
    <row r="115" s="55" customFormat="1" spans="1:10">
      <c r="A115" s="56"/>
      <c r="B115" s="57"/>
      <c r="C115" s="53" t="s">
        <v>98</v>
      </c>
      <c r="D115" s="105">
        <v>35255</v>
      </c>
      <c r="E115" s="105">
        <v>35255</v>
      </c>
      <c r="F115" s="105">
        <v>35255</v>
      </c>
      <c r="G115" s="105">
        <v>35254</v>
      </c>
      <c r="H115" s="106">
        <f>SUM(D115:G115)</f>
        <v>141019</v>
      </c>
      <c r="I115" s="59"/>
      <c r="J115" s="59"/>
    </row>
    <row r="116" s="55" customFormat="1" ht="6.75" customHeight="1" spans="1:10">
      <c r="A116" s="56"/>
      <c r="B116" s="57"/>
      <c r="D116" s="117"/>
      <c r="E116" s="117"/>
      <c r="F116" s="117"/>
      <c r="G116" s="117"/>
      <c r="H116" s="121"/>
      <c r="I116" s="59"/>
      <c r="J116" s="59"/>
    </row>
    <row r="117" s="55" customFormat="1" spans="1:10">
      <c r="A117" s="56"/>
      <c r="B117" s="57"/>
      <c r="C117" s="53" t="s">
        <v>99</v>
      </c>
      <c r="D117" s="105">
        <v>197985</v>
      </c>
      <c r="E117" s="105">
        <v>197986</v>
      </c>
      <c r="F117" s="105">
        <v>197985</v>
      </c>
      <c r="G117" s="105">
        <v>197986</v>
      </c>
      <c r="H117" s="106">
        <f>SUM(D117:G117)</f>
        <v>791942</v>
      </c>
      <c r="I117" s="59"/>
      <c r="J117" s="59"/>
    </row>
    <row r="118" s="55" customFormat="1" ht="6.75" customHeight="1" spans="1:10">
      <c r="A118" s="56"/>
      <c r="B118" s="57"/>
      <c r="D118" s="117"/>
      <c r="E118" s="117"/>
      <c r="F118" s="117"/>
      <c r="G118" s="117"/>
      <c r="H118" s="121"/>
      <c r="I118" s="51"/>
      <c r="J118" s="51"/>
    </row>
    <row r="119" s="55" customFormat="1" spans="1:10">
      <c r="A119" s="56"/>
      <c r="B119" s="57"/>
      <c r="C119" s="53" t="s">
        <v>100</v>
      </c>
      <c r="D119" s="105">
        <v>16150</v>
      </c>
      <c r="E119" s="105">
        <v>16150</v>
      </c>
      <c r="F119" s="105">
        <v>16150</v>
      </c>
      <c r="G119" s="105">
        <v>16150</v>
      </c>
      <c r="H119" s="106">
        <f>SUM(D119:G119)</f>
        <v>64600</v>
      </c>
      <c r="I119" s="51"/>
      <c r="J119" s="51"/>
    </row>
    <row r="120" s="55" customFormat="1" ht="6.75" customHeight="1" spans="1:10">
      <c r="A120" s="56"/>
      <c r="B120" s="57"/>
      <c r="C120" s="53"/>
      <c r="D120" s="115"/>
      <c r="E120" s="115"/>
      <c r="F120" s="115"/>
      <c r="G120" s="115"/>
      <c r="H120" s="116"/>
      <c r="I120" s="51"/>
      <c r="J120" s="51"/>
    </row>
    <row r="121" s="55" customFormat="1" spans="1:10">
      <c r="A121" s="56"/>
      <c r="B121" s="57"/>
      <c r="C121" s="53"/>
      <c r="D121" s="117"/>
      <c r="E121" s="117"/>
      <c r="F121" s="117"/>
      <c r="G121" s="117"/>
      <c r="H121" s="116"/>
      <c r="I121" s="51"/>
      <c r="J121" s="51"/>
    </row>
    <row r="122" s="55" customFormat="1" spans="1:10">
      <c r="A122" s="56"/>
      <c r="B122" s="57"/>
      <c r="C122" s="53" t="s">
        <v>101</v>
      </c>
      <c r="D122" s="105"/>
      <c r="E122" s="105"/>
      <c r="F122" s="105"/>
      <c r="G122" s="105"/>
      <c r="H122" s="106">
        <f>SUM(D122:G122)</f>
        <v>0</v>
      </c>
      <c r="I122" s="51"/>
      <c r="J122" s="51"/>
    </row>
    <row r="123" s="55" customFormat="1" ht="4.5" customHeight="1" spans="1:10">
      <c r="A123" s="56"/>
      <c r="B123" s="57"/>
      <c r="D123" s="122"/>
      <c r="E123" s="122"/>
      <c r="F123" s="122"/>
      <c r="G123" s="122"/>
      <c r="H123" s="123"/>
      <c r="I123" s="51"/>
      <c r="J123" s="51"/>
    </row>
    <row r="124" s="55" customFormat="1" spans="1:10">
      <c r="A124" s="56"/>
      <c r="B124" s="57"/>
      <c r="C124" s="53" t="s">
        <v>102</v>
      </c>
      <c r="D124" s="117"/>
      <c r="E124" s="117"/>
      <c r="F124" s="117"/>
      <c r="G124" s="117"/>
      <c r="H124" s="124"/>
      <c r="I124" s="51"/>
      <c r="J124" s="51"/>
    </row>
    <row r="125" s="55" customFormat="1" ht="12.75" spans="1:10">
      <c r="A125" s="56"/>
      <c r="B125" s="57"/>
      <c r="C125" s="76" t="s">
        <v>103</v>
      </c>
      <c r="D125" s="110"/>
      <c r="E125" s="110"/>
      <c r="F125" s="110"/>
      <c r="G125" s="110"/>
      <c r="H125" s="111">
        <f>SUM(D125:G125)</f>
        <v>0</v>
      </c>
      <c r="I125" s="51"/>
      <c r="J125" s="51"/>
    </row>
    <row r="126" s="55" customFormat="1" ht="12.75" spans="1:10">
      <c r="A126" s="56"/>
      <c r="B126" s="57"/>
      <c r="C126" s="76" t="s">
        <v>104</v>
      </c>
      <c r="D126" s="125"/>
      <c r="E126" s="125"/>
      <c r="F126" s="125"/>
      <c r="G126" s="125"/>
      <c r="H126" s="113">
        <f>SUM(D126:G126)</f>
        <v>0</v>
      </c>
      <c r="I126" s="51"/>
      <c r="J126" s="51"/>
    </row>
    <row r="127" s="55" customFormat="1" ht="12.75" spans="1:10">
      <c r="A127" s="56"/>
      <c r="B127" s="57"/>
      <c r="C127" s="76" t="s">
        <v>105</v>
      </c>
      <c r="D127" s="125"/>
      <c r="E127" s="125"/>
      <c r="F127" s="125"/>
      <c r="G127" s="125"/>
      <c r="H127" s="113">
        <f>SUM(D127:G127)</f>
        <v>0</v>
      </c>
      <c r="I127" s="51"/>
      <c r="J127" s="51"/>
    </row>
    <row r="128" s="55" customFormat="1" ht="12.75" spans="1:10">
      <c r="A128" s="56"/>
      <c r="B128" s="57"/>
      <c r="C128" s="76" t="s">
        <v>106</v>
      </c>
      <c r="D128" s="125">
        <v>88750</v>
      </c>
      <c r="E128" s="125">
        <v>88750</v>
      </c>
      <c r="F128" s="125">
        <v>88750</v>
      </c>
      <c r="G128" s="125">
        <v>88750</v>
      </c>
      <c r="H128" s="113">
        <f>SUM(D128:G128)</f>
        <v>355000</v>
      </c>
      <c r="I128" s="51"/>
      <c r="J128" s="51"/>
    </row>
    <row r="129" s="55" customFormat="1" spans="1:10">
      <c r="A129" s="56"/>
      <c r="B129" s="57"/>
      <c r="C129" s="126" t="s">
        <v>107</v>
      </c>
      <c r="D129" s="112">
        <v>2750</v>
      </c>
      <c r="E129" s="112">
        <v>2750</v>
      </c>
      <c r="F129" s="112">
        <v>2750</v>
      </c>
      <c r="G129" s="112">
        <v>2750</v>
      </c>
      <c r="H129" s="127">
        <f>SUM(D129:G129)</f>
        <v>11000</v>
      </c>
      <c r="I129" s="51"/>
      <c r="J129" s="51"/>
    </row>
    <row r="130" s="55" customFormat="1" spans="1:10">
      <c r="A130" s="56"/>
      <c r="B130" s="57"/>
      <c r="D130" s="89">
        <f>SUM(D125:D129)</f>
        <v>91500</v>
      </c>
      <c r="E130" s="89">
        <f>SUM(E125:E129)</f>
        <v>91500</v>
      </c>
      <c r="F130" s="89">
        <f>SUM(F125:F129)</f>
        <v>91500</v>
      </c>
      <c r="G130" s="89">
        <f>SUM(G125:G129)</f>
        <v>91500</v>
      </c>
      <c r="H130" s="106">
        <f>SUM(H125:H129)</f>
        <v>366000</v>
      </c>
      <c r="I130" s="51"/>
      <c r="J130" s="51"/>
    </row>
    <row r="131" s="55" customFormat="1" ht="6.75" customHeight="1" spans="1:10">
      <c r="A131" s="56"/>
      <c r="B131" s="57"/>
      <c r="D131" s="115"/>
      <c r="E131" s="115"/>
      <c r="F131" s="115"/>
      <c r="G131" s="115"/>
      <c r="H131" s="116"/>
      <c r="I131" s="51"/>
      <c r="J131" s="51"/>
    </row>
    <row r="132" s="55" customFormat="1" spans="1:10">
      <c r="A132" s="56"/>
      <c r="B132" s="57"/>
      <c r="C132" s="53" t="s">
        <v>108</v>
      </c>
      <c r="D132" s="110"/>
      <c r="E132" s="110"/>
      <c r="F132" s="110"/>
      <c r="G132" s="110"/>
      <c r="H132" s="111">
        <f>SUM(D132:G132)</f>
        <v>0</v>
      </c>
      <c r="I132" s="51"/>
      <c r="J132" s="51"/>
    </row>
    <row r="133" s="55" customFormat="1" spans="1:10">
      <c r="A133" s="56"/>
      <c r="B133" s="57"/>
      <c r="C133" s="53" t="s">
        <v>109</v>
      </c>
      <c r="D133" s="125"/>
      <c r="E133" s="125"/>
      <c r="F133" s="125"/>
      <c r="G133" s="125"/>
      <c r="H133" s="113">
        <f>SUM(D133:G133)</f>
        <v>0</v>
      </c>
      <c r="I133" s="51"/>
      <c r="J133" s="51"/>
    </row>
    <row r="134" s="55" customFormat="1" spans="1:10">
      <c r="A134" s="56"/>
      <c r="B134" s="57"/>
      <c r="C134" s="53" t="s">
        <v>110</v>
      </c>
      <c r="D134" s="125"/>
      <c r="E134" s="125"/>
      <c r="F134" s="125"/>
      <c r="G134" s="125"/>
      <c r="H134" s="113">
        <f>SUM(D134:G134)</f>
        <v>0</v>
      </c>
      <c r="I134" s="51"/>
      <c r="J134" s="51"/>
    </row>
    <row r="135" s="55" customFormat="1" spans="1:10">
      <c r="A135" s="56"/>
      <c r="B135" s="57"/>
      <c r="C135" s="128"/>
      <c r="D135" s="112"/>
      <c r="E135" s="112"/>
      <c r="F135" s="112"/>
      <c r="G135" s="112"/>
      <c r="H135" s="127">
        <f>SUM(D135:G135)</f>
        <v>0</v>
      </c>
      <c r="I135" s="51"/>
      <c r="J135" s="51"/>
    </row>
    <row r="136" s="55" customFormat="1" spans="1:10">
      <c r="A136" s="56"/>
      <c r="B136" s="57"/>
      <c r="D136" s="129">
        <f>SUM(D132:D135)</f>
        <v>0</v>
      </c>
      <c r="E136" s="129">
        <f>SUM(E132:E135)</f>
        <v>0</v>
      </c>
      <c r="F136" s="129">
        <f>SUM(F132:F135)</f>
        <v>0</v>
      </c>
      <c r="G136" s="129">
        <f>SUM(G132:G135)</f>
        <v>0</v>
      </c>
      <c r="H136" s="118">
        <f>SUM(H132:H135)</f>
        <v>0</v>
      </c>
      <c r="I136" s="161"/>
      <c r="J136" s="161"/>
    </row>
    <row r="137" ht="6.75" customHeight="1" spans="4:10">
      <c r="D137" s="130"/>
      <c r="E137" s="130"/>
      <c r="F137" s="130"/>
      <c r="G137" s="130"/>
      <c r="H137" s="120"/>
      <c r="I137" s="51"/>
      <c r="J137" s="51"/>
    </row>
    <row r="138" ht="14.25" customHeight="1" spans="3:10">
      <c r="C138" s="53" t="s">
        <v>111</v>
      </c>
      <c r="D138" s="131">
        <f>SUM(D136,D130,D122,D119,D117,D115)</f>
        <v>340890</v>
      </c>
      <c r="E138" s="131">
        <f>SUM(E136,E130,E122,E119,E117,E115)</f>
        <v>340891</v>
      </c>
      <c r="F138" s="131">
        <f>SUM(F136,F130,F122,F119,F117,F115)</f>
        <v>340890</v>
      </c>
      <c r="G138" s="131">
        <f>SUM(G136,G130,G122,G119,G117,G115)</f>
        <v>340890</v>
      </c>
      <c r="H138" s="131">
        <f>SUM(H136,H130,H122,H119,H117,H115)</f>
        <v>1363561</v>
      </c>
      <c r="I138" s="51"/>
      <c r="J138" s="51"/>
    </row>
    <row r="139" ht="6.75" customHeight="1" spans="4:10">
      <c r="D139" s="132"/>
      <c r="E139" s="132"/>
      <c r="F139" s="132"/>
      <c r="G139" s="132"/>
      <c r="H139" s="133"/>
      <c r="I139" s="51"/>
      <c r="J139" s="51"/>
    </row>
    <row r="140" ht="14.25" customHeight="1" spans="3:12">
      <c r="C140" s="53" t="s">
        <v>112</v>
      </c>
      <c r="D140" s="134">
        <f>D111-D138</f>
        <v>-47821</v>
      </c>
      <c r="E140" s="135">
        <f>E111-E138</f>
        <v>-47822</v>
      </c>
      <c r="F140" s="135">
        <f>F111-F138</f>
        <v>-47821</v>
      </c>
      <c r="G140" s="135">
        <f>G111-G138</f>
        <v>-47772</v>
      </c>
      <c r="H140" s="136">
        <f>H111-H138</f>
        <v>-191236</v>
      </c>
      <c r="I140" s="51"/>
      <c r="J140" s="51"/>
      <c r="L140" s="91" t="s">
        <v>113</v>
      </c>
    </row>
    <row r="141" ht="14.25" customHeight="1" spans="3:12">
      <c r="C141" s="53" t="s">
        <v>114</v>
      </c>
      <c r="D141" s="137">
        <f>E47</f>
        <v>311792</v>
      </c>
      <c r="E141" s="131">
        <f>D142</f>
        <v>263971</v>
      </c>
      <c r="F141" s="131">
        <f>E142</f>
        <v>216149</v>
      </c>
      <c r="G141" s="131">
        <f>F142</f>
        <v>168328</v>
      </c>
      <c r="H141" s="138">
        <f>D141</f>
        <v>311792</v>
      </c>
      <c r="I141" s="51"/>
      <c r="J141" s="51"/>
      <c r="K141" s="162"/>
      <c r="L141" s="163" t="s">
        <v>115</v>
      </c>
    </row>
    <row r="142" ht="14.25" customHeight="1" spans="3:12">
      <c r="C142" s="53" t="s">
        <v>116</v>
      </c>
      <c r="D142" s="139">
        <f>D140+D141</f>
        <v>263971</v>
      </c>
      <c r="E142" s="140">
        <f>E140+E141</f>
        <v>216149</v>
      </c>
      <c r="F142" s="140">
        <f>F140+F141</f>
        <v>168328</v>
      </c>
      <c r="G142" s="140">
        <f>G140+G141</f>
        <v>120556</v>
      </c>
      <c r="H142" s="141">
        <f>H140+H141</f>
        <v>120556</v>
      </c>
      <c r="I142" s="51"/>
      <c r="J142" s="51"/>
      <c r="K142" s="39"/>
      <c r="L142" s="91" t="s">
        <v>117</v>
      </c>
    </row>
    <row r="143" ht="14.25" customHeight="1" spans="3:10">
      <c r="C143" s="53"/>
      <c r="D143" s="142"/>
      <c r="E143" s="142"/>
      <c r="F143" s="142"/>
      <c r="G143" s="142"/>
      <c r="H143" s="142"/>
      <c r="I143" s="51"/>
      <c r="J143" s="51"/>
    </row>
    <row r="144" ht="15.75" spans="3:10">
      <c r="C144" s="62" t="str">
        <f>'Cover &amp; Table of Contents'!B34</f>
        <v>Detailed Estimates of Income</v>
      </c>
      <c r="D144" s="51"/>
      <c r="E144" s="51"/>
      <c r="F144" s="142"/>
      <c r="G144" s="142"/>
      <c r="H144" s="142"/>
      <c r="I144" s="142"/>
      <c r="J144" s="142"/>
    </row>
    <row r="145" ht="18.75" customHeight="1" spans="3:10">
      <c r="C145" s="53"/>
      <c r="D145" s="143"/>
      <c r="E145" s="143"/>
      <c r="F145" s="143"/>
      <c r="G145" s="144"/>
      <c r="H145" s="144"/>
      <c r="I145" s="144"/>
      <c r="J145" s="144"/>
    </row>
    <row r="146" s="51" customFormat="1" ht="12.75" spans="1:12">
      <c r="A146" s="56"/>
      <c r="B146" s="57"/>
      <c r="C146" s="63" t="s">
        <v>29</v>
      </c>
      <c r="D146" s="64" t="s">
        <v>118</v>
      </c>
      <c r="E146" s="64" t="s">
        <v>119</v>
      </c>
      <c r="F146" s="64" t="s">
        <v>120</v>
      </c>
      <c r="G146" s="64" t="s">
        <v>121</v>
      </c>
      <c r="H146" s="65" t="s">
        <v>122</v>
      </c>
      <c r="I146" s="64" t="s">
        <v>123</v>
      </c>
      <c r="J146" s="64" t="s">
        <v>124</v>
      </c>
      <c r="K146" s="39"/>
      <c r="L146" s="91" t="s">
        <v>125</v>
      </c>
    </row>
    <row r="147" s="51" customFormat="1" ht="12.75" spans="1:12">
      <c r="A147" s="56"/>
      <c r="B147" s="57"/>
      <c r="C147" s="63"/>
      <c r="D147" s="64" t="s">
        <v>30</v>
      </c>
      <c r="E147" s="64" t="s">
        <v>31</v>
      </c>
      <c r="F147" s="64" t="s">
        <v>126</v>
      </c>
      <c r="G147" s="64" t="s">
        <v>44</v>
      </c>
      <c r="H147" s="65" t="s">
        <v>30</v>
      </c>
      <c r="I147" s="64" t="s">
        <v>32</v>
      </c>
      <c r="J147" s="64" t="s">
        <v>32</v>
      </c>
      <c r="K147" s="59"/>
      <c r="L147" s="163" t="s">
        <v>127</v>
      </c>
    </row>
    <row r="148" s="52" customFormat="1" ht="12.75" spans="1:12">
      <c r="A148" s="56"/>
      <c r="B148" s="57"/>
      <c r="C148" s="63"/>
      <c r="D148" s="66" t="s">
        <v>34</v>
      </c>
      <c r="E148" s="66" t="s">
        <v>128</v>
      </c>
      <c r="F148" s="66" t="s">
        <v>129</v>
      </c>
      <c r="G148" s="66" t="s">
        <v>34</v>
      </c>
      <c r="H148" s="67" t="s">
        <v>34</v>
      </c>
      <c r="I148" s="66"/>
      <c r="J148" s="66"/>
      <c r="K148" s="39"/>
      <c r="L148" s="91" t="s">
        <v>130</v>
      </c>
    </row>
    <row r="149" s="53" customFormat="1" ht="12.75" spans="1:12">
      <c r="A149" s="56"/>
      <c r="B149" s="57"/>
      <c r="D149" s="68">
        <f>D72</f>
        <v>2022</v>
      </c>
      <c r="E149" s="68">
        <f>D149</f>
        <v>2022</v>
      </c>
      <c r="F149" s="68">
        <f>D149</f>
        <v>2022</v>
      </c>
      <c r="G149" s="68">
        <f>D149</f>
        <v>2022</v>
      </c>
      <c r="H149" s="69" t="str">
        <f>F72</f>
        <v>2023</v>
      </c>
      <c r="I149" s="68" t="s">
        <v>35</v>
      </c>
      <c r="J149" s="68" t="s">
        <v>36</v>
      </c>
      <c r="K149" s="39"/>
      <c r="L149" s="91" t="s">
        <v>131</v>
      </c>
    </row>
    <row r="150" ht="14.25" customHeight="1" spans="4:10">
      <c r="D150" s="71" t="s">
        <v>37</v>
      </c>
      <c r="E150" s="71" t="s">
        <v>37</v>
      </c>
      <c r="F150" s="71" t="s">
        <v>37</v>
      </c>
      <c r="G150" s="71" t="s">
        <v>37</v>
      </c>
      <c r="H150" s="72" t="s">
        <v>37</v>
      </c>
      <c r="I150" s="71" t="s">
        <v>37</v>
      </c>
      <c r="J150" s="71" t="s">
        <v>37</v>
      </c>
    </row>
    <row r="151" spans="3:9">
      <c r="C151" s="53" t="s">
        <v>38</v>
      </c>
      <c r="D151" s="145"/>
      <c r="E151" s="145"/>
      <c r="F151" s="145"/>
      <c r="G151" s="145"/>
      <c r="H151" s="145"/>
      <c r="I151" s="164"/>
    </row>
    <row r="152" spans="4:8">
      <c r="D152" s="146"/>
      <c r="E152" s="146"/>
      <c r="F152" s="146"/>
      <c r="G152" s="145"/>
      <c r="H152" s="146"/>
    </row>
    <row r="153" spans="1:8">
      <c r="A153" s="56">
        <v>1</v>
      </c>
      <c r="C153" s="53" t="s">
        <v>132</v>
      </c>
      <c r="D153" s="146"/>
      <c r="E153" s="146"/>
      <c r="F153" s="146"/>
      <c r="G153" s="145"/>
      <c r="H153" s="146"/>
    </row>
    <row r="154" ht="12.75" spans="2:10">
      <c r="B154" s="57" t="s">
        <v>133</v>
      </c>
      <c r="C154" s="76" t="s">
        <v>134</v>
      </c>
      <c r="D154" s="147">
        <v>801277</v>
      </c>
      <c r="E154" s="148">
        <v>600957</v>
      </c>
      <c r="F154" s="148">
        <v>200320</v>
      </c>
      <c r="G154" s="77">
        <f>SUM(E154:F154)</f>
        <v>801277</v>
      </c>
      <c r="H154" s="147">
        <v>810975</v>
      </c>
      <c r="I154" s="77">
        <f>H154-D154</f>
        <v>9698</v>
      </c>
      <c r="J154" s="165">
        <f>H154-G154</f>
        <v>9698</v>
      </c>
    </row>
    <row r="155" ht="12.75" spans="2:10">
      <c r="B155" s="57" t="s">
        <v>135</v>
      </c>
      <c r="C155" s="76" t="s">
        <v>136</v>
      </c>
      <c r="D155" s="149">
        <v>0</v>
      </c>
      <c r="E155" s="150"/>
      <c r="F155" s="150">
        <v>0</v>
      </c>
      <c r="G155" s="78">
        <f>E155+F155</f>
        <v>0</v>
      </c>
      <c r="H155" s="149">
        <v>0</v>
      </c>
      <c r="I155" s="78">
        <f>H155-D155</f>
        <v>0</v>
      </c>
      <c r="J155" s="166">
        <f>H155-G155</f>
        <v>0</v>
      </c>
    </row>
    <row r="156" ht="12.75" spans="2:10">
      <c r="B156" s="57" t="s">
        <v>137</v>
      </c>
      <c r="C156" s="76" t="s">
        <v>138</v>
      </c>
      <c r="D156" s="151">
        <v>10000</v>
      </c>
      <c r="E156" s="152">
        <v>43320</v>
      </c>
      <c r="F156" s="152">
        <v>1042</v>
      </c>
      <c r="G156" s="79">
        <f>E156+F156</f>
        <v>44362</v>
      </c>
      <c r="H156" s="151">
        <v>10000</v>
      </c>
      <c r="I156" s="79">
        <f>H156-D156</f>
        <v>0</v>
      </c>
      <c r="J156" s="167">
        <f>H156-G156</f>
        <v>-34362</v>
      </c>
    </row>
    <row r="157" spans="4:10">
      <c r="D157" s="131">
        <f t="shared" ref="D157:J157" si="0">SUM(D154:D156)</f>
        <v>811277</v>
      </c>
      <c r="E157" s="131">
        <f t="shared" si="0"/>
        <v>644277</v>
      </c>
      <c r="F157" s="131">
        <f t="shared" si="0"/>
        <v>201362</v>
      </c>
      <c r="G157" s="131">
        <f t="shared" si="0"/>
        <v>845639</v>
      </c>
      <c r="H157" s="131">
        <f t="shared" si="0"/>
        <v>820975</v>
      </c>
      <c r="I157" s="81">
        <f t="shared" si="0"/>
        <v>9698</v>
      </c>
      <c r="J157" s="131">
        <f t="shared" si="0"/>
        <v>-24664</v>
      </c>
    </row>
    <row r="158" spans="4:10">
      <c r="D158" s="153"/>
      <c r="E158" s="153"/>
      <c r="F158" s="153"/>
      <c r="G158" s="153"/>
      <c r="H158" s="153"/>
      <c r="I158" s="153"/>
      <c r="J158" s="153"/>
    </row>
    <row r="159" spans="1:10">
      <c r="A159" s="56">
        <v>2</v>
      </c>
      <c r="C159" s="53" t="s">
        <v>139</v>
      </c>
      <c r="D159" s="120"/>
      <c r="E159" s="120"/>
      <c r="F159" s="120"/>
      <c r="G159" s="120"/>
      <c r="H159" s="120"/>
      <c r="I159" s="120" t="s">
        <v>6</v>
      </c>
      <c r="J159" s="120" t="s">
        <v>6</v>
      </c>
    </row>
    <row r="160" ht="12.75" spans="2:10">
      <c r="B160" s="57" t="s">
        <v>140</v>
      </c>
      <c r="C160" s="76" t="s">
        <v>141</v>
      </c>
      <c r="D160" s="148"/>
      <c r="E160" s="148">
        <v>80</v>
      </c>
      <c r="F160" s="148"/>
      <c r="G160" s="77">
        <f>E160+F160</f>
        <v>80</v>
      </c>
      <c r="H160" s="148"/>
      <c r="I160" s="77">
        <f>H160-D160</f>
        <v>0</v>
      </c>
      <c r="J160" s="77">
        <f>H160-G160</f>
        <v>-80</v>
      </c>
    </row>
    <row r="161" ht="12.75" spans="2:10">
      <c r="B161" s="57" t="s">
        <v>142</v>
      </c>
      <c r="C161" s="76" t="s">
        <v>143</v>
      </c>
      <c r="D161" s="152">
        <v>50000</v>
      </c>
      <c r="E161" s="152">
        <v>31583</v>
      </c>
      <c r="F161" s="152">
        <f>+E161/3</f>
        <v>10527.6666666667</v>
      </c>
      <c r="G161" s="78">
        <f>E161+F161</f>
        <v>42110.6666666667</v>
      </c>
      <c r="H161" s="152">
        <v>45000</v>
      </c>
      <c r="I161" s="79">
        <f>H161-D161</f>
        <v>-5000</v>
      </c>
      <c r="J161" s="79">
        <f>H161-G161</f>
        <v>2889.33333333334</v>
      </c>
    </row>
    <row r="162" spans="4:10">
      <c r="D162" s="131">
        <f t="shared" ref="D162:J162" si="1">SUM(D160:D161)</f>
        <v>50000</v>
      </c>
      <c r="E162" s="131">
        <f t="shared" si="1"/>
        <v>31663</v>
      </c>
      <c r="F162" s="131">
        <f t="shared" si="1"/>
        <v>10527.6666666667</v>
      </c>
      <c r="G162" s="131">
        <f t="shared" si="1"/>
        <v>42190.6666666667</v>
      </c>
      <c r="H162" s="131">
        <f t="shared" si="1"/>
        <v>45000</v>
      </c>
      <c r="I162" s="131">
        <f t="shared" si="1"/>
        <v>-5000</v>
      </c>
      <c r="J162" s="131">
        <f t="shared" si="1"/>
        <v>2809.33333333334</v>
      </c>
    </row>
    <row r="163" spans="3:10">
      <c r="C163" s="53"/>
      <c r="D163" s="120"/>
      <c r="E163" s="120"/>
      <c r="F163" s="120"/>
      <c r="G163" s="120"/>
      <c r="H163" s="120"/>
      <c r="I163" s="120" t="s">
        <v>6</v>
      </c>
      <c r="J163" s="120" t="s">
        <v>6</v>
      </c>
    </row>
    <row r="164" spans="1:10">
      <c r="A164" s="56">
        <v>3</v>
      </c>
      <c r="C164" s="53" t="s">
        <v>144</v>
      </c>
      <c r="D164" s="120"/>
      <c r="E164" s="120"/>
      <c r="F164" s="120"/>
      <c r="G164" s="120"/>
      <c r="H164" s="120"/>
      <c r="I164" s="120" t="s">
        <v>6</v>
      </c>
      <c r="J164" s="120" t="s">
        <v>6</v>
      </c>
    </row>
    <row r="165" ht="12.75" spans="2:10">
      <c r="B165" s="57" t="s">
        <v>145</v>
      </c>
      <c r="C165" s="76" t="s">
        <v>146</v>
      </c>
      <c r="D165" s="148">
        <v>6500</v>
      </c>
      <c r="E165" s="148">
        <v>3571</v>
      </c>
      <c r="F165" s="148">
        <f>+E165/3</f>
        <v>1190.33333333333</v>
      </c>
      <c r="G165" s="77">
        <f>E165+F165</f>
        <v>4761.33333333333</v>
      </c>
      <c r="H165" s="148">
        <v>5000</v>
      </c>
      <c r="I165" s="77">
        <f>H165-D165</f>
        <v>-1500</v>
      </c>
      <c r="J165" s="77">
        <f>H165-G165</f>
        <v>238.666666666667</v>
      </c>
    </row>
    <row r="166" ht="12.75" spans="2:10">
      <c r="B166" s="57" t="s">
        <v>147</v>
      </c>
      <c r="C166" s="76" t="s">
        <v>148</v>
      </c>
      <c r="D166" s="152">
        <v>300</v>
      </c>
      <c r="E166" s="152">
        <v>252</v>
      </c>
      <c r="F166" s="152">
        <v>29</v>
      </c>
      <c r="G166" s="78">
        <f>E166+F166</f>
        <v>281</v>
      </c>
      <c r="H166" s="152">
        <v>300</v>
      </c>
      <c r="I166" s="79">
        <f>H166-D166</f>
        <v>0</v>
      </c>
      <c r="J166" s="79">
        <f>H166-G166</f>
        <v>19</v>
      </c>
    </row>
    <row r="167" spans="4:10">
      <c r="D167" s="131">
        <f t="shared" ref="D167:J167" si="2">SUM(D165:D166)</f>
        <v>6800</v>
      </c>
      <c r="E167" s="131">
        <f t="shared" si="2"/>
        <v>3823</v>
      </c>
      <c r="F167" s="131">
        <f t="shared" si="2"/>
        <v>1219.33333333333</v>
      </c>
      <c r="G167" s="131">
        <f t="shared" si="2"/>
        <v>5042.33333333333</v>
      </c>
      <c r="H167" s="131">
        <f t="shared" si="2"/>
        <v>5300</v>
      </c>
      <c r="I167" s="131">
        <f t="shared" si="2"/>
        <v>-1500</v>
      </c>
      <c r="J167" s="131">
        <f t="shared" si="2"/>
        <v>257.666666666667</v>
      </c>
    </row>
    <row r="168" spans="4:10">
      <c r="D168" s="120"/>
      <c r="E168" s="120"/>
      <c r="F168" s="120"/>
      <c r="G168" s="120"/>
      <c r="H168" s="120"/>
      <c r="I168" s="120" t="s">
        <v>6</v>
      </c>
      <c r="J168" s="120" t="s">
        <v>6</v>
      </c>
    </row>
    <row r="169" spans="1:10">
      <c r="A169" s="56">
        <v>4</v>
      </c>
      <c r="C169" s="53" t="s">
        <v>149</v>
      </c>
      <c r="D169" s="133"/>
      <c r="E169" s="133"/>
      <c r="F169" s="133"/>
      <c r="G169" s="133"/>
      <c r="H169" s="133"/>
      <c r="I169" s="120" t="s">
        <v>6</v>
      </c>
      <c r="J169" s="120" t="s">
        <v>6</v>
      </c>
    </row>
    <row r="170" ht="12.75" spans="2:10">
      <c r="B170" s="57" t="s">
        <v>150</v>
      </c>
      <c r="C170" s="76" t="s">
        <v>151</v>
      </c>
      <c r="D170" s="148">
        <v>50</v>
      </c>
      <c r="E170" s="148">
        <v>0</v>
      </c>
      <c r="F170" s="148">
        <v>44</v>
      </c>
      <c r="G170" s="77">
        <f>E170+F170</f>
        <v>44</v>
      </c>
      <c r="H170" s="148">
        <v>50</v>
      </c>
      <c r="I170" s="77">
        <f>H170-D170</f>
        <v>0</v>
      </c>
      <c r="J170" s="77">
        <f>H170-G170</f>
        <v>6</v>
      </c>
    </row>
    <row r="171" ht="12.75" spans="2:10">
      <c r="B171" s="57" t="s">
        <v>152</v>
      </c>
      <c r="C171" s="76" t="s">
        <v>153</v>
      </c>
      <c r="D171" s="150">
        <v>0</v>
      </c>
      <c r="E171" s="150"/>
      <c r="F171" s="150"/>
      <c r="G171" s="78">
        <f>E171+F171</f>
        <v>0</v>
      </c>
      <c r="H171" s="150"/>
      <c r="I171" s="78">
        <f>H171-D171</f>
        <v>0</v>
      </c>
      <c r="J171" s="78">
        <f>H171-G171</f>
        <v>0</v>
      </c>
    </row>
    <row r="172" spans="2:10">
      <c r="B172" s="154"/>
      <c r="C172" s="126"/>
      <c r="D172" s="152">
        <v>0</v>
      </c>
      <c r="E172" s="152"/>
      <c r="F172" s="152"/>
      <c r="G172" s="78">
        <f>E172+F172</f>
        <v>0</v>
      </c>
      <c r="H172" s="152"/>
      <c r="I172" s="79">
        <f>H172-D172</f>
        <v>0</v>
      </c>
      <c r="J172" s="79">
        <f>H172-G172</f>
        <v>0</v>
      </c>
    </row>
    <row r="173" spans="4:10">
      <c r="D173" s="131">
        <f t="shared" ref="D173:J173" si="3">SUM(D170:D172)</f>
        <v>50</v>
      </c>
      <c r="E173" s="131">
        <f t="shared" si="3"/>
        <v>0</v>
      </c>
      <c r="F173" s="131">
        <f t="shared" si="3"/>
        <v>44</v>
      </c>
      <c r="G173" s="131">
        <f t="shared" si="3"/>
        <v>44</v>
      </c>
      <c r="H173" s="131">
        <f t="shared" si="3"/>
        <v>50</v>
      </c>
      <c r="I173" s="131">
        <f t="shared" si="3"/>
        <v>0</v>
      </c>
      <c r="J173" s="131">
        <f t="shared" si="3"/>
        <v>6</v>
      </c>
    </row>
    <row r="174" spans="1:10">
      <c r="A174" s="56">
        <v>5</v>
      </c>
      <c r="C174" s="53" t="s">
        <v>154</v>
      </c>
      <c r="D174" s="153"/>
      <c r="E174" s="153"/>
      <c r="F174" s="153"/>
      <c r="G174" s="153"/>
      <c r="H174" s="153"/>
      <c r="I174" s="153"/>
      <c r="J174" s="153"/>
    </row>
    <row r="175" ht="12.75" spans="2:10">
      <c r="B175" s="57" t="s">
        <v>155</v>
      </c>
      <c r="C175" s="76" t="s">
        <v>156</v>
      </c>
      <c r="D175" s="147"/>
      <c r="E175" s="148"/>
      <c r="F175" s="155"/>
      <c r="G175" s="77">
        <f t="shared" ref="G175:G183" si="4">E175+F175</f>
        <v>0</v>
      </c>
      <c r="H175" s="155"/>
      <c r="I175" s="168">
        <f t="shared" ref="I175:I183" si="5">H175-D175</f>
        <v>0</v>
      </c>
      <c r="J175" s="77">
        <f t="shared" ref="J175:J183" si="6">H175-G175</f>
        <v>0</v>
      </c>
    </row>
    <row r="176" ht="12.75" spans="2:10">
      <c r="B176" s="57" t="s">
        <v>157</v>
      </c>
      <c r="C176" s="76" t="s">
        <v>158</v>
      </c>
      <c r="D176" s="149"/>
      <c r="E176" s="150"/>
      <c r="F176" s="156"/>
      <c r="G176" s="78">
        <f t="shared" si="4"/>
        <v>0</v>
      </c>
      <c r="H176" s="156"/>
      <c r="I176" s="169">
        <f t="shared" si="5"/>
        <v>0</v>
      </c>
      <c r="J176" s="78">
        <f t="shared" si="6"/>
        <v>0</v>
      </c>
    </row>
    <row r="177" ht="12.75" spans="2:12">
      <c r="B177" s="57" t="s">
        <v>159</v>
      </c>
      <c r="C177" s="76" t="s">
        <v>160</v>
      </c>
      <c r="D177" s="149"/>
      <c r="E177" s="150"/>
      <c r="F177" s="150"/>
      <c r="G177" s="78">
        <f t="shared" si="4"/>
        <v>0</v>
      </c>
      <c r="H177" s="157"/>
      <c r="I177" s="78">
        <f t="shared" si="5"/>
        <v>0</v>
      </c>
      <c r="J177" s="78">
        <f t="shared" si="6"/>
        <v>0</v>
      </c>
      <c r="K177" s="39"/>
      <c r="L177" s="91" t="s">
        <v>161</v>
      </c>
    </row>
    <row r="178" ht="12.75" spans="2:10">
      <c r="B178" s="57" t="s">
        <v>162</v>
      </c>
      <c r="C178" s="76" t="s">
        <v>163</v>
      </c>
      <c r="D178" s="149"/>
      <c r="E178" s="150"/>
      <c r="F178" s="150"/>
      <c r="G178" s="78">
        <f t="shared" si="4"/>
        <v>0</v>
      </c>
      <c r="H178" s="157"/>
      <c r="I178" s="78">
        <f t="shared" si="5"/>
        <v>0</v>
      </c>
      <c r="J178" s="78">
        <f t="shared" si="6"/>
        <v>0</v>
      </c>
    </row>
    <row r="179" ht="12.75" spans="2:10">
      <c r="B179" s="57" t="s">
        <v>164</v>
      </c>
      <c r="C179" s="76" t="s">
        <v>165</v>
      </c>
      <c r="D179" s="149"/>
      <c r="E179" s="150"/>
      <c r="F179" s="150"/>
      <c r="G179" s="78">
        <f t="shared" si="4"/>
        <v>0</v>
      </c>
      <c r="H179" s="157"/>
      <c r="I179" s="78">
        <f t="shared" si="5"/>
        <v>0</v>
      </c>
      <c r="J179" s="78">
        <f t="shared" si="6"/>
        <v>0</v>
      </c>
    </row>
    <row r="180" ht="12.75" spans="2:10">
      <c r="B180" s="57" t="s">
        <v>166</v>
      </c>
      <c r="C180" s="76" t="s">
        <v>167</v>
      </c>
      <c r="D180" s="149">
        <v>2500</v>
      </c>
      <c r="E180" s="150">
        <v>1314</v>
      </c>
      <c r="F180" s="150">
        <f>+E180/3</f>
        <v>438</v>
      </c>
      <c r="G180" s="78">
        <f t="shared" si="4"/>
        <v>1752</v>
      </c>
      <c r="H180" s="157">
        <v>2500</v>
      </c>
      <c r="I180" s="78">
        <f t="shared" si="5"/>
        <v>0</v>
      </c>
      <c r="J180" s="78">
        <f t="shared" si="6"/>
        <v>748</v>
      </c>
    </row>
    <row r="181" ht="12.75" spans="2:10">
      <c r="B181" s="57" t="s">
        <v>168</v>
      </c>
      <c r="C181" s="76" t="s">
        <v>169</v>
      </c>
      <c r="D181" s="149">
        <v>30000</v>
      </c>
      <c r="E181" s="150">
        <v>10751</v>
      </c>
      <c r="F181" s="150">
        <f>+E181/3</f>
        <v>3583.66666666667</v>
      </c>
      <c r="G181" s="78">
        <f t="shared" si="4"/>
        <v>14334.6666666667</v>
      </c>
      <c r="H181" s="157">
        <v>15000</v>
      </c>
      <c r="I181" s="78">
        <f t="shared" si="5"/>
        <v>-15000</v>
      </c>
      <c r="J181" s="78">
        <f t="shared" si="6"/>
        <v>665.333333333334</v>
      </c>
    </row>
    <row r="182" ht="12.75" spans="2:10">
      <c r="B182" s="57" t="s">
        <v>170</v>
      </c>
      <c r="C182" s="76" t="s">
        <v>154</v>
      </c>
      <c r="D182" s="149"/>
      <c r="E182" s="150"/>
      <c r="F182" s="150"/>
      <c r="G182" s="78">
        <f t="shared" si="4"/>
        <v>0</v>
      </c>
      <c r="H182" s="157"/>
      <c r="I182" s="78">
        <f t="shared" si="5"/>
        <v>0</v>
      </c>
      <c r="J182" s="78">
        <f t="shared" si="6"/>
        <v>0</v>
      </c>
    </row>
    <row r="183" spans="2:10">
      <c r="B183" s="154"/>
      <c r="C183" s="126" t="s">
        <v>171</v>
      </c>
      <c r="D183" s="151">
        <v>60000</v>
      </c>
      <c r="E183" s="150">
        <v>17952</v>
      </c>
      <c r="F183" s="152">
        <f>E183/3</f>
        <v>5984</v>
      </c>
      <c r="G183" s="79">
        <f t="shared" si="4"/>
        <v>23936</v>
      </c>
      <c r="H183" s="158">
        <v>25000</v>
      </c>
      <c r="I183" s="79">
        <f t="shared" si="5"/>
        <v>-35000</v>
      </c>
      <c r="J183" s="79">
        <f t="shared" si="6"/>
        <v>1064</v>
      </c>
    </row>
    <row r="184" spans="2:10">
      <c r="B184" s="59"/>
      <c r="C184" s="59"/>
      <c r="D184" s="131">
        <f t="shared" ref="D184:J184" si="7">SUM(D175:D183)</f>
        <v>92500</v>
      </c>
      <c r="E184" s="131">
        <f t="shared" si="7"/>
        <v>30017</v>
      </c>
      <c r="F184" s="131">
        <f t="shared" si="7"/>
        <v>10005.6666666667</v>
      </c>
      <c r="G184" s="131">
        <f t="shared" si="7"/>
        <v>40022.6666666667</v>
      </c>
      <c r="H184" s="131">
        <f t="shared" si="7"/>
        <v>42500</v>
      </c>
      <c r="I184" s="131">
        <f t="shared" si="7"/>
        <v>-50000</v>
      </c>
      <c r="J184" s="131">
        <f t="shared" si="7"/>
        <v>2477.33333333333</v>
      </c>
    </row>
    <row r="185" spans="2:10">
      <c r="B185" s="59"/>
      <c r="C185" s="59"/>
      <c r="D185" s="159"/>
      <c r="E185" s="159"/>
      <c r="F185" s="159"/>
      <c r="G185" s="159"/>
      <c r="H185" s="159"/>
      <c r="I185" s="159" t="s">
        <v>6</v>
      </c>
      <c r="J185" s="159" t="s">
        <v>6</v>
      </c>
    </row>
    <row r="186" ht="12.75" spans="3:10">
      <c r="C186" s="53" t="s">
        <v>172</v>
      </c>
      <c r="D186" s="160">
        <f t="shared" ref="D186:J186" si="8">D157+D162+D167+D173+D184</f>
        <v>960627</v>
      </c>
      <c r="E186" s="160">
        <f t="shared" si="8"/>
        <v>709780</v>
      </c>
      <c r="F186" s="160">
        <f t="shared" si="8"/>
        <v>223158.666666667</v>
      </c>
      <c r="G186" s="160">
        <f t="shared" si="8"/>
        <v>932938.666666667</v>
      </c>
      <c r="H186" s="160">
        <f t="shared" si="8"/>
        <v>913825</v>
      </c>
      <c r="I186" s="160">
        <f t="shared" si="8"/>
        <v>-46802</v>
      </c>
      <c r="J186" s="160">
        <f t="shared" si="8"/>
        <v>-19113.6666666667</v>
      </c>
    </row>
    <row r="187" ht="12.75" spans="4:8">
      <c r="D187" s="146"/>
      <c r="E187" s="146"/>
      <c r="F187" s="146"/>
      <c r="G187" s="146"/>
      <c r="H187" s="146"/>
    </row>
    <row r="188" ht="15.75" spans="3:8">
      <c r="C188" s="62" t="str">
        <f>'Cover &amp; Table of Contents'!B35</f>
        <v>Detailed Estimates of Expenditure</v>
      </c>
      <c r="D188" s="146"/>
      <c r="E188" s="146"/>
      <c r="F188" s="146"/>
      <c r="G188" s="146"/>
      <c r="H188" s="146"/>
    </row>
    <row r="189" ht="20.25" customHeight="1" spans="4:8">
      <c r="D189" s="146"/>
      <c r="E189" s="146"/>
      <c r="F189" s="146"/>
      <c r="G189" s="146"/>
      <c r="H189" s="146"/>
    </row>
    <row r="190" s="51" customFormat="1" ht="12.75" spans="1:10">
      <c r="A190" s="56"/>
      <c r="B190" s="57"/>
      <c r="C190" s="63" t="s">
        <v>29</v>
      </c>
      <c r="D190" s="64" t="s">
        <v>118</v>
      </c>
      <c r="E190" s="64" t="s">
        <v>119</v>
      </c>
      <c r="F190" s="64" t="s">
        <v>120</v>
      </c>
      <c r="G190" s="64" t="s">
        <v>121</v>
      </c>
      <c r="H190" s="65" t="s">
        <v>122</v>
      </c>
      <c r="I190" s="64" t="s">
        <v>123</v>
      </c>
      <c r="J190" s="64" t="s">
        <v>124</v>
      </c>
    </row>
    <row r="191" s="51" customFormat="1" ht="12.75" spans="1:10">
      <c r="A191" s="56"/>
      <c r="B191" s="57"/>
      <c r="C191" s="63"/>
      <c r="D191" s="64" t="s">
        <v>30</v>
      </c>
      <c r="E191" s="64" t="s">
        <v>31</v>
      </c>
      <c r="F191" s="64" t="s">
        <v>126</v>
      </c>
      <c r="G191" s="64" t="s">
        <v>44</v>
      </c>
      <c r="H191" s="65" t="s">
        <v>30</v>
      </c>
      <c r="I191" s="64" t="s">
        <v>32</v>
      </c>
      <c r="J191" s="64" t="s">
        <v>32</v>
      </c>
    </row>
    <row r="192" s="52" customFormat="1" ht="12.75" spans="1:10">
      <c r="A192" s="56"/>
      <c r="B192" s="57"/>
      <c r="C192" s="63"/>
      <c r="D192" s="66" t="s">
        <v>34</v>
      </c>
      <c r="E192" s="66" t="s">
        <v>128</v>
      </c>
      <c r="F192" s="66" t="s">
        <v>129</v>
      </c>
      <c r="G192" s="66" t="s">
        <v>34</v>
      </c>
      <c r="H192" s="67" t="s">
        <v>34</v>
      </c>
      <c r="I192" s="66"/>
      <c r="J192" s="66"/>
    </row>
    <row r="193" s="53" customFormat="1" ht="17.25" customHeight="1" spans="1:10">
      <c r="A193" s="56"/>
      <c r="B193" s="57"/>
      <c r="D193" s="68">
        <f>D149</f>
        <v>2022</v>
      </c>
      <c r="E193" s="68">
        <f>E149</f>
        <v>2022</v>
      </c>
      <c r="F193" s="68">
        <f>F149</f>
        <v>2022</v>
      </c>
      <c r="G193" s="68">
        <f>G149</f>
        <v>2022</v>
      </c>
      <c r="H193" s="69" t="str">
        <f>H149</f>
        <v>2023</v>
      </c>
      <c r="I193" s="68" t="s">
        <v>35</v>
      </c>
      <c r="J193" s="68" t="s">
        <v>36</v>
      </c>
    </row>
    <row r="194" ht="14.25" customHeight="1" spans="4:10">
      <c r="D194" s="71" t="s">
        <v>37</v>
      </c>
      <c r="E194" s="71" t="s">
        <v>37</v>
      </c>
      <c r="F194" s="71" t="s">
        <v>37</v>
      </c>
      <c r="G194" s="71" t="s">
        <v>37</v>
      </c>
      <c r="H194" s="72" t="s">
        <v>37</v>
      </c>
      <c r="I194" s="71" t="s">
        <v>37</v>
      </c>
      <c r="J194" s="71" t="s">
        <v>37</v>
      </c>
    </row>
    <row r="195" ht="7.5" customHeight="1"/>
    <row r="196" spans="1:8">
      <c r="A196" s="56">
        <v>6</v>
      </c>
      <c r="C196" s="74" t="s">
        <v>98</v>
      </c>
      <c r="D196" s="146"/>
      <c r="E196" s="146"/>
      <c r="F196" s="146"/>
      <c r="G196" s="146"/>
      <c r="H196" s="146"/>
    </row>
    <row r="197" ht="12.75" spans="2:10">
      <c r="B197" s="57" t="s">
        <v>173</v>
      </c>
      <c r="C197" s="76" t="s">
        <v>174</v>
      </c>
      <c r="D197" s="148">
        <v>15500</v>
      </c>
      <c r="E197" s="148">
        <v>11571</v>
      </c>
      <c r="F197" s="147">
        <f>+E197/3</f>
        <v>3857</v>
      </c>
      <c r="G197" s="77">
        <f>E197+F197</f>
        <v>15428</v>
      </c>
      <c r="H197" s="170">
        <v>15750</v>
      </c>
      <c r="I197" s="77">
        <f t="shared" ref="I197:I203" si="9">H197-D197</f>
        <v>250</v>
      </c>
      <c r="J197" s="77">
        <f t="shared" ref="J197:J203" si="10">H197-G197</f>
        <v>322</v>
      </c>
    </row>
    <row r="198" ht="12.75" spans="2:10">
      <c r="B198" s="57" t="s">
        <v>175</v>
      </c>
      <c r="C198" s="76" t="s">
        <v>176</v>
      </c>
      <c r="D198" s="150">
        <v>110000</v>
      </c>
      <c r="E198" s="150">
        <v>85632</v>
      </c>
      <c r="F198" s="149">
        <f>+E198/3</f>
        <v>28544</v>
      </c>
      <c r="G198" s="78">
        <f t="shared" ref="G198:G203" si="11">E198+F198</f>
        <v>114176</v>
      </c>
      <c r="H198" s="157">
        <v>77000</v>
      </c>
      <c r="I198" s="78">
        <f t="shared" si="9"/>
        <v>-33000</v>
      </c>
      <c r="J198" s="78">
        <f t="shared" si="10"/>
        <v>-37176</v>
      </c>
    </row>
    <row r="199" ht="12.75" spans="2:10">
      <c r="B199" s="57" t="s">
        <v>177</v>
      </c>
      <c r="C199" s="76" t="s">
        <v>178</v>
      </c>
      <c r="D199" s="150">
        <v>9300</v>
      </c>
      <c r="E199" s="150">
        <v>405</v>
      </c>
      <c r="F199" s="149">
        <v>8452</v>
      </c>
      <c r="G199" s="78">
        <f t="shared" si="11"/>
        <v>8857</v>
      </c>
      <c r="H199" s="157">
        <v>9300</v>
      </c>
      <c r="I199" s="78">
        <f t="shared" si="9"/>
        <v>0</v>
      </c>
      <c r="J199" s="78">
        <f t="shared" si="10"/>
        <v>443</v>
      </c>
    </row>
    <row r="200" ht="12.75" spans="2:10">
      <c r="B200" s="57" t="s">
        <v>179</v>
      </c>
      <c r="C200" s="76" t="s">
        <v>180</v>
      </c>
      <c r="D200" s="150">
        <v>1212</v>
      </c>
      <c r="E200" s="150">
        <v>727.5</v>
      </c>
      <c r="F200" s="149">
        <v>0</v>
      </c>
      <c r="G200" s="78">
        <f t="shared" si="11"/>
        <v>727.5</v>
      </c>
      <c r="H200" s="157">
        <v>969</v>
      </c>
      <c r="I200" s="78">
        <f t="shared" si="9"/>
        <v>-243</v>
      </c>
      <c r="J200" s="78">
        <f t="shared" si="10"/>
        <v>241.5</v>
      </c>
    </row>
    <row r="201" ht="12.75" spans="2:10">
      <c r="B201" s="57" t="s">
        <v>181</v>
      </c>
      <c r="C201" s="76" t="s">
        <v>182</v>
      </c>
      <c r="D201" s="150">
        <v>9450</v>
      </c>
      <c r="E201" s="150">
        <v>5820</v>
      </c>
      <c r="F201" s="149">
        <f>+E201/3</f>
        <v>1940</v>
      </c>
      <c r="G201" s="78">
        <f t="shared" si="11"/>
        <v>7760</v>
      </c>
      <c r="H201" s="157">
        <v>8000</v>
      </c>
      <c r="I201" s="78">
        <f t="shared" si="9"/>
        <v>-1450</v>
      </c>
      <c r="J201" s="78">
        <f t="shared" si="10"/>
        <v>240</v>
      </c>
    </row>
    <row r="202" ht="12.75" spans="2:10">
      <c r="B202" s="57" t="s">
        <v>183</v>
      </c>
      <c r="C202" s="76" t="s">
        <v>184</v>
      </c>
      <c r="D202" s="150">
        <v>25500</v>
      </c>
      <c r="E202" s="150">
        <v>19125</v>
      </c>
      <c r="F202" s="149">
        <f>+E202/3</f>
        <v>6375</v>
      </c>
      <c r="G202" s="78">
        <f t="shared" si="11"/>
        <v>25500</v>
      </c>
      <c r="H202" s="157">
        <v>25500</v>
      </c>
      <c r="I202" s="78">
        <f t="shared" si="9"/>
        <v>0</v>
      </c>
      <c r="J202" s="78">
        <f t="shared" si="10"/>
        <v>0</v>
      </c>
    </row>
    <row r="203" ht="12.75" spans="2:10">
      <c r="B203" s="57" t="s">
        <v>185</v>
      </c>
      <c r="C203" s="76" t="s">
        <v>186</v>
      </c>
      <c r="D203" s="152">
        <v>5000</v>
      </c>
      <c r="E203" s="152">
        <v>2962.5</v>
      </c>
      <c r="F203" s="151">
        <f>+E203/3</f>
        <v>987.5</v>
      </c>
      <c r="G203" s="79">
        <f t="shared" si="11"/>
        <v>3950</v>
      </c>
      <c r="H203" s="158">
        <v>4500</v>
      </c>
      <c r="I203" s="79">
        <f t="shared" si="9"/>
        <v>-500</v>
      </c>
      <c r="J203" s="79">
        <f t="shared" si="10"/>
        <v>550</v>
      </c>
    </row>
    <row r="204" spans="3:10">
      <c r="C204" s="171"/>
      <c r="D204" s="131">
        <f t="shared" ref="D204:J204" si="12">SUM(D197:D203)</f>
        <v>175962</v>
      </c>
      <c r="E204" s="131">
        <f t="shared" si="12"/>
        <v>126243</v>
      </c>
      <c r="F204" s="131">
        <f t="shared" si="12"/>
        <v>50155.5</v>
      </c>
      <c r="G204" s="81">
        <f t="shared" si="12"/>
        <v>176398.5</v>
      </c>
      <c r="H204" s="131">
        <f t="shared" si="12"/>
        <v>141019</v>
      </c>
      <c r="I204" s="131">
        <f t="shared" si="12"/>
        <v>-34943</v>
      </c>
      <c r="J204" s="131">
        <f t="shared" si="12"/>
        <v>-35379.5</v>
      </c>
    </row>
    <row r="205" spans="3:10">
      <c r="C205" s="171"/>
      <c r="D205" s="153"/>
      <c r="E205" s="153"/>
      <c r="F205" s="153"/>
      <c r="G205" s="153"/>
      <c r="H205" s="153"/>
      <c r="I205" s="153"/>
      <c r="J205" s="153"/>
    </row>
    <row r="206" spans="1:10">
      <c r="A206" s="56">
        <v>7</v>
      </c>
      <c r="C206" s="74" t="s">
        <v>187</v>
      </c>
      <c r="D206" s="172"/>
      <c r="E206" s="172"/>
      <c r="F206" s="172"/>
      <c r="G206" s="172"/>
      <c r="H206" s="172"/>
      <c r="I206" s="120"/>
      <c r="J206" s="120"/>
    </row>
    <row r="207" ht="12.75" spans="2:11">
      <c r="B207" s="57" t="s">
        <v>188</v>
      </c>
      <c r="C207" s="76" t="s">
        <v>189</v>
      </c>
      <c r="D207" s="173">
        <v>13500</v>
      </c>
      <c r="E207" s="173">
        <v>13131</v>
      </c>
      <c r="F207" s="174">
        <f>+E207/3</f>
        <v>4377</v>
      </c>
      <c r="G207" s="175">
        <f>E207+F207</f>
        <v>17508</v>
      </c>
      <c r="H207" s="176">
        <v>15000</v>
      </c>
      <c r="I207" s="77">
        <f>H207-D207</f>
        <v>1500</v>
      </c>
      <c r="J207" s="77">
        <f>H207-G207</f>
        <v>-2508</v>
      </c>
      <c r="K207" s="55"/>
    </row>
    <row r="208" ht="12.75" spans="2:11">
      <c r="B208" s="57" t="s">
        <v>190</v>
      </c>
      <c r="C208" s="76" t="s">
        <v>191</v>
      </c>
      <c r="D208" s="177">
        <v>5000</v>
      </c>
      <c r="E208" s="177">
        <v>248</v>
      </c>
      <c r="F208" s="178">
        <f>+E208/3</f>
        <v>82.6666666666667</v>
      </c>
      <c r="G208" s="179">
        <f t="shared" ref="G208:G237" si="13">E208+F208</f>
        <v>330.666666666667</v>
      </c>
      <c r="H208" s="180">
        <v>2000</v>
      </c>
      <c r="I208" s="78">
        <f t="shared" ref="I208:I237" si="14">H208-D208</f>
        <v>-3000</v>
      </c>
      <c r="J208" s="78">
        <f t="shared" ref="J208:J237" si="15">H208-G208</f>
        <v>1669.33333333333</v>
      </c>
      <c r="K208" s="55"/>
    </row>
    <row r="209" ht="12.75" spans="2:11">
      <c r="B209" s="57" t="s">
        <v>192</v>
      </c>
      <c r="C209" s="76" t="s">
        <v>193</v>
      </c>
      <c r="D209" s="177">
        <v>90000</v>
      </c>
      <c r="E209" s="177">
        <v>56741</v>
      </c>
      <c r="F209" s="178">
        <f>E209/3</f>
        <v>18913.6666666667</v>
      </c>
      <c r="G209" s="179">
        <f t="shared" si="13"/>
        <v>75654.6666666667</v>
      </c>
      <c r="H209" s="180">
        <v>78000</v>
      </c>
      <c r="I209" s="78">
        <f t="shared" si="14"/>
        <v>-12000</v>
      </c>
      <c r="J209" s="78">
        <f t="shared" si="15"/>
        <v>2345.33333333333</v>
      </c>
      <c r="K209" s="55"/>
    </row>
    <row r="210" ht="12.75" spans="2:11">
      <c r="B210" s="57" t="s">
        <v>194</v>
      </c>
      <c r="C210" s="76" t="s">
        <v>195</v>
      </c>
      <c r="D210" s="177">
        <v>1416</v>
      </c>
      <c r="E210" s="177">
        <v>1180</v>
      </c>
      <c r="F210" s="178">
        <f t="shared" ref="F210:F234" si="16">+E210/3</f>
        <v>393.333333333333</v>
      </c>
      <c r="G210" s="179">
        <f t="shared" si="13"/>
        <v>1573.33333333333</v>
      </c>
      <c r="H210" s="180">
        <v>1416</v>
      </c>
      <c r="I210" s="78">
        <f t="shared" si="14"/>
        <v>0</v>
      </c>
      <c r="J210" s="78">
        <f t="shared" si="15"/>
        <v>-157.333333333333</v>
      </c>
      <c r="K210" s="55"/>
    </row>
    <row r="211" ht="12.75" spans="2:11">
      <c r="B211" s="57" t="s">
        <v>196</v>
      </c>
      <c r="C211" s="76" t="s">
        <v>197</v>
      </c>
      <c r="D211" s="177">
        <v>40000</v>
      </c>
      <c r="E211" s="177">
        <v>47024</v>
      </c>
      <c r="F211" s="178">
        <f t="shared" si="16"/>
        <v>15674.6666666667</v>
      </c>
      <c r="G211" s="179">
        <f t="shared" si="13"/>
        <v>62698.6666666667</v>
      </c>
      <c r="H211" s="180">
        <v>65000</v>
      </c>
      <c r="I211" s="78">
        <f t="shared" si="14"/>
        <v>25000</v>
      </c>
      <c r="J211" s="78">
        <f t="shared" si="15"/>
        <v>2301.33333333334</v>
      </c>
      <c r="K211" s="55"/>
    </row>
    <row r="212" ht="12.75" spans="2:11">
      <c r="B212" s="57" t="s">
        <v>198</v>
      </c>
      <c r="C212" s="76" t="s">
        <v>199</v>
      </c>
      <c r="D212" s="177">
        <v>0</v>
      </c>
      <c r="E212" s="177">
        <v>0</v>
      </c>
      <c r="F212" s="178">
        <f t="shared" si="16"/>
        <v>0</v>
      </c>
      <c r="G212" s="179">
        <f t="shared" si="13"/>
        <v>0</v>
      </c>
      <c r="H212" s="180">
        <v>0</v>
      </c>
      <c r="I212" s="78">
        <f t="shared" si="14"/>
        <v>0</v>
      </c>
      <c r="J212" s="78">
        <f t="shared" si="15"/>
        <v>0</v>
      </c>
      <c r="K212" s="55"/>
    </row>
    <row r="213" ht="12.75" spans="2:11">
      <c r="B213" s="57" t="s">
        <v>200</v>
      </c>
      <c r="C213" s="76" t="s">
        <v>201</v>
      </c>
      <c r="D213" s="177">
        <v>6500</v>
      </c>
      <c r="E213" s="177">
        <v>4822.5</v>
      </c>
      <c r="F213" s="178">
        <f t="shared" si="16"/>
        <v>1607.5</v>
      </c>
      <c r="G213" s="179">
        <f t="shared" si="13"/>
        <v>6430</v>
      </c>
      <c r="H213" s="180">
        <v>6600</v>
      </c>
      <c r="I213" s="78">
        <f t="shared" si="14"/>
        <v>100</v>
      </c>
      <c r="J213" s="78">
        <f t="shared" si="15"/>
        <v>170</v>
      </c>
      <c r="K213" s="55"/>
    </row>
    <row r="214" ht="12.75" spans="2:11">
      <c r="B214" s="57" t="s">
        <v>202</v>
      </c>
      <c r="C214" s="76" t="s">
        <v>203</v>
      </c>
      <c r="D214" s="177">
        <v>1000</v>
      </c>
      <c r="E214" s="177">
        <v>462</v>
      </c>
      <c r="F214" s="178">
        <f t="shared" si="16"/>
        <v>154</v>
      </c>
      <c r="G214" s="179">
        <f t="shared" si="13"/>
        <v>616</v>
      </c>
      <c r="H214" s="180">
        <v>1000</v>
      </c>
      <c r="I214" s="78">
        <f t="shared" si="14"/>
        <v>0</v>
      </c>
      <c r="J214" s="78">
        <f t="shared" si="15"/>
        <v>384</v>
      </c>
      <c r="K214" s="55"/>
    </row>
    <row r="215" ht="12.75" spans="2:11">
      <c r="B215" s="57" t="s">
        <v>204</v>
      </c>
      <c r="C215" s="76" t="s">
        <v>205</v>
      </c>
      <c r="D215" s="177">
        <v>0</v>
      </c>
      <c r="E215" s="177">
        <v>0</v>
      </c>
      <c r="F215" s="178">
        <f t="shared" si="16"/>
        <v>0</v>
      </c>
      <c r="G215" s="179">
        <f t="shared" si="13"/>
        <v>0</v>
      </c>
      <c r="H215" s="180">
        <v>0</v>
      </c>
      <c r="I215" s="78">
        <f t="shared" si="14"/>
        <v>0</v>
      </c>
      <c r="J215" s="78">
        <f t="shared" si="15"/>
        <v>0</v>
      </c>
      <c r="K215" s="55"/>
    </row>
    <row r="216" ht="12.75" spans="2:11">
      <c r="B216" s="57" t="s">
        <v>206</v>
      </c>
      <c r="C216" s="76" t="s">
        <v>207</v>
      </c>
      <c r="D216" s="177">
        <v>120000</v>
      </c>
      <c r="E216" s="177">
        <v>65752</v>
      </c>
      <c r="F216" s="178">
        <f t="shared" si="16"/>
        <v>21917.3333333333</v>
      </c>
      <c r="G216" s="179">
        <f t="shared" si="13"/>
        <v>87669.3333333333</v>
      </c>
      <c r="H216" s="180">
        <v>90000</v>
      </c>
      <c r="I216" s="78">
        <f t="shared" si="14"/>
        <v>-30000</v>
      </c>
      <c r="J216" s="78">
        <f t="shared" si="15"/>
        <v>2330.66666666667</v>
      </c>
      <c r="K216" s="55"/>
    </row>
    <row r="217" ht="12.75" spans="2:11">
      <c r="B217" s="57" t="s">
        <v>208</v>
      </c>
      <c r="C217" s="76" t="s">
        <v>209</v>
      </c>
      <c r="D217" s="177">
        <v>190000</v>
      </c>
      <c r="E217" s="177">
        <v>249752</v>
      </c>
      <c r="F217" s="178">
        <f t="shared" si="16"/>
        <v>83250.6666666667</v>
      </c>
      <c r="G217" s="179">
        <f t="shared" si="13"/>
        <v>333002.666666667</v>
      </c>
      <c r="H217" s="180">
        <v>333003</v>
      </c>
      <c r="I217" s="78">
        <f t="shared" si="14"/>
        <v>143003</v>
      </c>
      <c r="J217" s="78">
        <f t="shared" si="15"/>
        <v>0.333333333313931</v>
      </c>
      <c r="K217" s="55"/>
    </row>
    <row r="218" ht="12.75" spans="2:11">
      <c r="B218" s="57" t="s">
        <v>210</v>
      </c>
      <c r="C218" s="76" t="s">
        <v>211</v>
      </c>
      <c r="D218" s="177">
        <v>38000</v>
      </c>
      <c r="E218" s="177">
        <v>32967</v>
      </c>
      <c r="F218" s="178">
        <f t="shared" si="16"/>
        <v>10989</v>
      </c>
      <c r="G218" s="179">
        <f t="shared" si="13"/>
        <v>43956</v>
      </c>
      <c r="H218" s="180">
        <v>43956</v>
      </c>
      <c r="I218" s="78">
        <f t="shared" si="14"/>
        <v>5956</v>
      </c>
      <c r="J218" s="78">
        <f t="shared" si="15"/>
        <v>0</v>
      </c>
      <c r="K218" s="55"/>
    </row>
    <row r="219" ht="12.75" spans="2:11">
      <c r="B219" s="57" t="s">
        <v>212</v>
      </c>
      <c r="C219" s="76" t="s">
        <v>213</v>
      </c>
      <c r="D219" s="177">
        <v>30000</v>
      </c>
      <c r="E219" s="177">
        <v>3712.5</v>
      </c>
      <c r="F219" s="178">
        <f t="shared" si="16"/>
        <v>1237.5</v>
      </c>
      <c r="G219" s="179">
        <f t="shared" si="13"/>
        <v>4950</v>
      </c>
      <c r="H219" s="180">
        <v>0</v>
      </c>
      <c r="I219" s="78">
        <f t="shared" si="14"/>
        <v>-30000</v>
      </c>
      <c r="J219" s="78">
        <f t="shared" si="15"/>
        <v>-4950</v>
      </c>
      <c r="K219" s="55"/>
    </row>
    <row r="220" ht="12.75" spans="2:11">
      <c r="B220" s="57" t="s">
        <v>214</v>
      </c>
      <c r="C220" s="76" t="s">
        <v>215</v>
      </c>
      <c r="D220" s="177"/>
      <c r="E220" s="177">
        <v>0</v>
      </c>
      <c r="F220" s="178">
        <f t="shared" si="16"/>
        <v>0</v>
      </c>
      <c r="G220" s="179">
        <f t="shared" si="13"/>
        <v>0</v>
      </c>
      <c r="H220" s="180"/>
      <c r="I220" s="78">
        <f t="shared" si="14"/>
        <v>0</v>
      </c>
      <c r="J220" s="78">
        <f t="shared" si="15"/>
        <v>0</v>
      </c>
      <c r="K220" s="55"/>
    </row>
    <row r="221" ht="12.75" spans="2:11">
      <c r="B221" s="57" t="s">
        <v>216</v>
      </c>
      <c r="C221" s="76" t="s">
        <v>217</v>
      </c>
      <c r="D221" s="177">
        <v>47500</v>
      </c>
      <c r="E221" s="177">
        <v>53424</v>
      </c>
      <c r="F221" s="178">
        <f t="shared" si="16"/>
        <v>17808</v>
      </c>
      <c r="G221" s="179">
        <f t="shared" si="13"/>
        <v>71232</v>
      </c>
      <c r="H221" s="180">
        <v>71232</v>
      </c>
      <c r="I221" s="78">
        <f t="shared" si="14"/>
        <v>23732</v>
      </c>
      <c r="J221" s="78">
        <f t="shared" si="15"/>
        <v>0</v>
      </c>
      <c r="K221" s="55"/>
    </row>
    <row r="222" ht="12.75" spans="2:11">
      <c r="B222" s="57" t="s">
        <v>218</v>
      </c>
      <c r="C222" s="76" t="s">
        <v>219</v>
      </c>
      <c r="D222" s="177"/>
      <c r="E222" s="177">
        <v>0</v>
      </c>
      <c r="F222" s="178">
        <f t="shared" si="16"/>
        <v>0</v>
      </c>
      <c r="G222" s="179">
        <f t="shared" si="13"/>
        <v>0</v>
      </c>
      <c r="H222" s="180"/>
      <c r="I222" s="78">
        <f t="shared" si="14"/>
        <v>0</v>
      </c>
      <c r="J222" s="78">
        <f t="shared" si="15"/>
        <v>0</v>
      </c>
      <c r="K222" s="55"/>
    </row>
    <row r="223" ht="12.75" spans="2:11">
      <c r="B223" s="57" t="s">
        <v>220</v>
      </c>
      <c r="C223" s="76" t="s">
        <v>221</v>
      </c>
      <c r="D223" s="177"/>
      <c r="E223" s="177">
        <v>0</v>
      </c>
      <c r="F223" s="178">
        <f t="shared" si="16"/>
        <v>0</v>
      </c>
      <c r="G223" s="179">
        <f t="shared" si="13"/>
        <v>0</v>
      </c>
      <c r="H223" s="180"/>
      <c r="I223" s="78">
        <f t="shared" si="14"/>
        <v>0</v>
      </c>
      <c r="J223" s="78">
        <f t="shared" si="15"/>
        <v>0</v>
      </c>
      <c r="K223" s="55"/>
    </row>
    <row r="224" ht="12.75" spans="2:11">
      <c r="B224" s="57" t="s">
        <v>222</v>
      </c>
      <c r="C224" s="76" t="s">
        <v>223</v>
      </c>
      <c r="D224" s="177"/>
      <c r="E224" s="177">
        <v>0</v>
      </c>
      <c r="F224" s="178">
        <f t="shared" si="16"/>
        <v>0</v>
      </c>
      <c r="G224" s="179">
        <f t="shared" si="13"/>
        <v>0</v>
      </c>
      <c r="H224" s="180"/>
      <c r="I224" s="78">
        <f t="shared" si="14"/>
        <v>0</v>
      </c>
      <c r="J224" s="78">
        <f t="shared" si="15"/>
        <v>0</v>
      </c>
      <c r="K224" s="55"/>
    </row>
    <row r="225" ht="12.75" spans="2:11">
      <c r="B225" s="57" t="s">
        <v>224</v>
      </c>
      <c r="C225" s="76" t="s">
        <v>225</v>
      </c>
      <c r="D225" s="177">
        <v>20000</v>
      </c>
      <c r="E225" s="177">
        <v>21350</v>
      </c>
      <c r="F225" s="178">
        <f t="shared" si="16"/>
        <v>7116.66666666667</v>
      </c>
      <c r="G225" s="179">
        <f t="shared" si="13"/>
        <v>28466.6666666667</v>
      </c>
      <c r="H225" s="180">
        <v>28467</v>
      </c>
      <c r="I225" s="78">
        <f t="shared" si="14"/>
        <v>8467</v>
      </c>
      <c r="J225" s="78">
        <f t="shared" si="15"/>
        <v>0.333333333332121</v>
      </c>
      <c r="K225" s="55"/>
    </row>
    <row r="226" ht="12.75" spans="2:11">
      <c r="B226" s="57" t="s">
        <v>226</v>
      </c>
      <c r="C226" s="76" t="s">
        <v>227</v>
      </c>
      <c r="D226" s="177"/>
      <c r="E226" s="177">
        <v>0</v>
      </c>
      <c r="F226" s="178">
        <f t="shared" si="16"/>
        <v>0</v>
      </c>
      <c r="G226" s="179">
        <f t="shared" si="13"/>
        <v>0</v>
      </c>
      <c r="H226" s="180"/>
      <c r="I226" s="78">
        <f t="shared" si="14"/>
        <v>0</v>
      </c>
      <c r="J226" s="78">
        <f t="shared" si="15"/>
        <v>0</v>
      </c>
      <c r="K226" s="55"/>
    </row>
    <row r="227" ht="12.75" spans="2:11">
      <c r="B227" s="57" t="s">
        <v>228</v>
      </c>
      <c r="C227" s="76" t="s">
        <v>229</v>
      </c>
      <c r="D227" s="177"/>
      <c r="E227" s="177">
        <v>0</v>
      </c>
      <c r="F227" s="178">
        <f t="shared" si="16"/>
        <v>0</v>
      </c>
      <c r="G227" s="179">
        <f t="shared" si="13"/>
        <v>0</v>
      </c>
      <c r="H227" s="180"/>
      <c r="I227" s="78">
        <f t="shared" si="14"/>
        <v>0</v>
      </c>
      <c r="J227" s="78">
        <f t="shared" si="15"/>
        <v>0</v>
      </c>
      <c r="K227" s="55"/>
    </row>
    <row r="228" ht="12.75" spans="2:11">
      <c r="B228" s="57" t="s">
        <v>230</v>
      </c>
      <c r="C228" s="76" t="s">
        <v>231</v>
      </c>
      <c r="D228" s="177"/>
      <c r="E228" s="177">
        <v>0</v>
      </c>
      <c r="F228" s="178">
        <f t="shared" si="16"/>
        <v>0</v>
      </c>
      <c r="G228" s="179">
        <f t="shared" si="13"/>
        <v>0</v>
      </c>
      <c r="H228" s="180"/>
      <c r="I228" s="78">
        <f t="shared" si="14"/>
        <v>0</v>
      </c>
      <c r="J228" s="78">
        <f t="shared" si="15"/>
        <v>0</v>
      </c>
      <c r="K228" s="55"/>
    </row>
    <row r="229" ht="12.75" spans="2:11">
      <c r="B229" s="57" t="s">
        <v>232</v>
      </c>
      <c r="C229" s="76" t="s">
        <v>233</v>
      </c>
      <c r="D229" s="177">
        <v>5000</v>
      </c>
      <c r="E229" s="177">
        <v>0</v>
      </c>
      <c r="F229" s="178">
        <f t="shared" si="16"/>
        <v>0</v>
      </c>
      <c r="G229" s="179">
        <f t="shared" si="13"/>
        <v>0</v>
      </c>
      <c r="H229" s="180">
        <v>2500</v>
      </c>
      <c r="I229" s="78">
        <f t="shared" si="14"/>
        <v>-2500</v>
      </c>
      <c r="J229" s="78">
        <f t="shared" si="15"/>
        <v>2500</v>
      </c>
      <c r="K229" s="55"/>
    </row>
    <row r="230" ht="12.75" spans="2:11">
      <c r="B230" s="57" t="s">
        <v>234</v>
      </c>
      <c r="C230" s="76" t="s">
        <v>235</v>
      </c>
      <c r="D230" s="177">
        <v>13000</v>
      </c>
      <c r="E230" s="177">
        <v>17826</v>
      </c>
      <c r="F230" s="178">
        <f t="shared" si="16"/>
        <v>5942</v>
      </c>
      <c r="G230" s="179">
        <f t="shared" si="13"/>
        <v>23768</v>
      </c>
      <c r="H230" s="180">
        <v>23768</v>
      </c>
      <c r="I230" s="78">
        <f t="shared" si="14"/>
        <v>10768</v>
      </c>
      <c r="J230" s="78">
        <f t="shared" si="15"/>
        <v>0</v>
      </c>
      <c r="K230" s="55"/>
    </row>
    <row r="231" ht="12.75" spans="2:11">
      <c r="B231" s="57" t="s">
        <v>236</v>
      </c>
      <c r="C231" s="76" t="s">
        <v>237</v>
      </c>
      <c r="D231" s="177"/>
      <c r="E231" s="177">
        <v>0</v>
      </c>
      <c r="F231" s="178">
        <f t="shared" si="16"/>
        <v>0</v>
      </c>
      <c r="G231" s="179">
        <f t="shared" si="13"/>
        <v>0</v>
      </c>
      <c r="H231" s="180"/>
      <c r="I231" s="78">
        <f t="shared" si="14"/>
        <v>0</v>
      </c>
      <c r="J231" s="78">
        <f t="shared" si="15"/>
        <v>0</v>
      </c>
      <c r="K231" s="55"/>
    </row>
    <row r="232" ht="12.75" spans="2:11">
      <c r="B232" s="57" t="s">
        <v>238</v>
      </c>
      <c r="C232" s="76" t="s">
        <v>239</v>
      </c>
      <c r="D232" s="177">
        <v>2000</v>
      </c>
      <c r="E232" s="177">
        <v>1902</v>
      </c>
      <c r="F232" s="178">
        <f t="shared" si="16"/>
        <v>634</v>
      </c>
      <c r="G232" s="179">
        <f t="shared" si="13"/>
        <v>2536</v>
      </c>
      <c r="H232" s="180">
        <v>2000</v>
      </c>
      <c r="I232" s="78">
        <f t="shared" si="14"/>
        <v>0</v>
      </c>
      <c r="J232" s="78">
        <f t="shared" si="15"/>
        <v>-536</v>
      </c>
      <c r="K232" s="55"/>
    </row>
    <row r="233" ht="12.75" spans="2:11">
      <c r="B233" s="57" t="s">
        <v>240</v>
      </c>
      <c r="C233" s="76" t="s">
        <v>241</v>
      </c>
      <c r="D233" s="177">
        <v>35000</v>
      </c>
      <c r="E233" s="177">
        <v>39107</v>
      </c>
      <c r="F233" s="178">
        <v>10975</v>
      </c>
      <c r="G233" s="179">
        <f t="shared" si="13"/>
        <v>50082</v>
      </c>
      <c r="H233" s="180">
        <v>18000</v>
      </c>
      <c r="I233" s="78">
        <f t="shared" si="14"/>
        <v>-17000</v>
      </c>
      <c r="J233" s="78">
        <f t="shared" si="15"/>
        <v>-32082</v>
      </c>
      <c r="K233" s="55"/>
    </row>
    <row r="234" ht="12.75" spans="2:11">
      <c r="B234" s="57" t="s">
        <v>242</v>
      </c>
      <c r="C234" s="76" t="s">
        <v>243</v>
      </c>
      <c r="D234" s="177">
        <v>1000</v>
      </c>
      <c r="E234" s="177">
        <v>1024</v>
      </c>
      <c r="F234" s="178">
        <f t="shared" si="16"/>
        <v>341.333333333333</v>
      </c>
      <c r="G234" s="179">
        <f t="shared" si="13"/>
        <v>1365.33333333333</v>
      </c>
      <c r="H234" s="180">
        <v>1000</v>
      </c>
      <c r="I234" s="78">
        <f t="shared" si="14"/>
        <v>0</v>
      </c>
      <c r="J234" s="78">
        <f t="shared" si="15"/>
        <v>-365.333333333333</v>
      </c>
      <c r="K234" s="55"/>
    </row>
    <row r="235" ht="12.75" spans="2:11">
      <c r="B235" s="57" t="s">
        <v>244</v>
      </c>
      <c r="C235" s="76" t="s">
        <v>245</v>
      </c>
      <c r="D235" s="177"/>
      <c r="E235" s="177">
        <v>0</v>
      </c>
      <c r="F235" s="178"/>
      <c r="G235" s="179">
        <f t="shared" si="13"/>
        <v>0</v>
      </c>
      <c r="H235" s="180"/>
      <c r="I235" s="78">
        <f t="shared" si="14"/>
        <v>0</v>
      </c>
      <c r="J235" s="78">
        <f t="shared" si="15"/>
        <v>0</v>
      </c>
      <c r="K235" s="55"/>
    </row>
    <row r="236" ht="12.75" spans="2:11">
      <c r="B236" s="57" t="s">
        <v>246</v>
      </c>
      <c r="C236" s="76" t="s">
        <v>163</v>
      </c>
      <c r="D236" s="177"/>
      <c r="E236" s="177">
        <v>0</v>
      </c>
      <c r="F236" s="178"/>
      <c r="G236" s="179">
        <f t="shared" si="13"/>
        <v>0</v>
      </c>
      <c r="H236" s="180"/>
      <c r="I236" s="78">
        <f t="shared" si="14"/>
        <v>0</v>
      </c>
      <c r="J236" s="78">
        <f t="shared" si="15"/>
        <v>0</v>
      </c>
      <c r="K236" s="55"/>
    </row>
    <row r="237" spans="3:10">
      <c r="C237" s="181" t="s">
        <v>247</v>
      </c>
      <c r="D237" s="182">
        <v>7400</v>
      </c>
      <c r="E237" s="182"/>
      <c r="F237" s="183">
        <v>7400</v>
      </c>
      <c r="G237" s="179">
        <f t="shared" si="13"/>
        <v>7400</v>
      </c>
      <c r="H237" s="180">
        <v>9000</v>
      </c>
      <c r="I237" s="78">
        <f t="shared" si="14"/>
        <v>1600</v>
      </c>
      <c r="J237" s="78">
        <f t="shared" si="15"/>
        <v>1600</v>
      </c>
    </row>
    <row r="238" spans="3:10">
      <c r="C238" s="75"/>
      <c r="D238" s="184">
        <f t="shared" ref="D238:J238" si="17">SUM(D207:D237)</f>
        <v>666316</v>
      </c>
      <c r="E238" s="184">
        <f t="shared" si="17"/>
        <v>610425</v>
      </c>
      <c r="F238" s="184">
        <f t="shared" si="17"/>
        <v>208814.333333333</v>
      </c>
      <c r="G238" s="184">
        <f t="shared" si="17"/>
        <v>819239.333333333</v>
      </c>
      <c r="H238" s="184">
        <f t="shared" si="17"/>
        <v>791942</v>
      </c>
      <c r="I238" s="184">
        <f t="shared" si="17"/>
        <v>125626</v>
      </c>
      <c r="J238" s="184">
        <f t="shared" si="17"/>
        <v>-27297.3333333334</v>
      </c>
    </row>
    <row r="239" spans="3:10">
      <c r="C239" s="75"/>
      <c r="D239" s="185"/>
      <c r="E239" s="185"/>
      <c r="F239" s="185"/>
      <c r="G239" s="185"/>
      <c r="H239" s="185"/>
      <c r="I239" s="188"/>
      <c r="J239" s="188"/>
    </row>
    <row r="240" ht="15.75" spans="3:10">
      <c r="C240" s="62" t="str">
        <f>'Cover &amp; Table of Contents'!B35</f>
        <v>Detailed Estimates of Expenditure</v>
      </c>
      <c r="D240" s="83"/>
      <c r="E240" s="62" t="s">
        <v>248</v>
      </c>
      <c r="F240" s="83"/>
      <c r="G240" s="83"/>
      <c r="H240" s="83"/>
      <c r="I240" s="83"/>
      <c r="J240" s="83"/>
    </row>
    <row r="241" ht="23.25" customHeight="1" spans="3:10">
      <c r="C241" s="186"/>
      <c r="D241" s="83"/>
      <c r="E241" s="83"/>
      <c r="F241" s="83"/>
      <c r="G241" s="83"/>
      <c r="H241" s="83"/>
      <c r="I241" s="83"/>
      <c r="J241" s="83"/>
    </row>
    <row r="242" s="51" customFormat="1" ht="12.75" spans="1:10">
      <c r="A242" s="56"/>
      <c r="B242" s="57"/>
      <c r="C242" s="63" t="s">
        <v>29</v>
      </c>
      <c r="D242" s="64" t="s">
        <v>118</v>
      </c>
      <c r="E242" s="64" t="s">
        <v>119</v>
      </c>
      <c r="F242" s="64" t="s">
        <v>120</v>
      </c>
      <c r="G242" s="64" t="s">
        <v>121</v>
      </c>
      <c r="H242" s="65" t="s">
        <v>122</v>
      </c>
      <c r="I242" s="64" t="s">
        <v>123</v>
      </c>
      <c r="J242" s="64" t="s">
        <v>124</v>
      </c>
    </row>
    <row r="243" s="51" customFormat="1" ht="12.75" spans="1:10">
      <c r="A243" s="56"/>
      <c r="B243" s="57"/>
      <c r="C243" s="63"/>
      <c r="D243" s="64" t="s">
        <v>30</v>
      </c>
      <c r="E243" s="64" t="s">
        <v>31</v>
      </c>
      <c r="F243" s="64" t="s">
        <v>126</v>
      </c>
      <c r="G243" s="64" t="s">
        <v>44</v>
      </c>
      <c r="H243" s="65" t="s">
        <v>30</v>
      </c>
      <c r="I243" s="64" t="s">
        <v>32</v>
      </c>
      <c r="J243" s="64" t="s">
        <v>32</v>
      </c>
    </row>
    <row r="244" s="52" customFormat="1" ht="12.75" spans="1:10">
      <c r="A244" s="56"/>
      <c r="B244" s="57"/>
      <c r="C244" s="63"/>
      <c r="D244" s="66" t="s">
        <v>34</v>
      </c>
      <c r="E244" s="66" t="s">
        <v>128</v>
      </c>
      <c r="F244" s="66" t="s">
        <v>129</v>
      </c>
      <c r="G244" s="66" t="s">
        <v>34</v>
      </c>
      <c r="H244" s="67" t="s">
        <v>34</v>
      </c>
      <c r="I244" s="66"/>
      <c r="J244" s="66"/>
    </row>
    <row r="245" s="53" customFormat="1" ht="17.25" customHeight="1" spans="1:10">
      <c r="A245" s="56"/>
      <c r="B245" s="57"/>
      <c r="D245" s="68">
        <f>D193</f>
        <v>2022</v>
      </c>
      <c r="E245" s="68">
        <f>E193</f>
        <v>2022</v>
      </c>
      <c r="F245" s="68">
        <f>F193</f>
        <v>2022</v>
      </c>
      <c r="G245" s="68">
        <f>G193</f>
        <v>2022</v>
      </c>
      <c r="H245" s="69" t="str">
        <f>H193</f>
        <v>2023</v>
      </c>
      <c r="I245" s="68" t="s">
        <v>35</v>
      </c>
      <c r="J245" s="68" t="s">
        <v>36</v>
      </c>
    </row>
    <row r="246" ht="14.25" customHeight="1" spans="4:10">
      <c r="D246" s="71" t="s">
        <v>37</v>
      </c>
      <c r="E246" s="71" t="s">
        <v>37</v>
      </c>
      <c r="F246" s="71" t="s">
        <v>37</v>
      </c>
      <c r="G246" s="71" t="s">
        <v>37</v>
      </c>
      <c r="H246" s="72" t="s">
        <v>37</v>
      </c>
      <c r="I246" s="71" t="s">
        <v>37</v>
      </c>
      <c r="J246" s="71" t="s">
        <v>37</v>
      </c>
    </row>
    <row r="247" spans="3:10">
      <c r="C247" s="75"/>
      <c r="D247" s="185"/>
      <c r="E247" s="185"/>
      <c r="F247" s="185"/>
      <c r="G247" s="185"/>
      <c r="H247" s="185"/>
      <c r="I247" s="188"/>
      <c r="J247" s="188"/>
    </row>
    <row r="248" spans="1:8">
      <c r="A248" s="56">
        <v>8</v>
      </c>
      <c r="C248" s="74" t="s">
        <v>249</v>
      </c>
      <c r="D248" s="187"/>
      <c r="E248" s="187"/>
      <c r="F248" s="187"/>
      <c r="G248" s="187"/>
      <c r="H248" s="187"/>
    </row>
    <row r="249" ht="12.75" spans="2:10">
      <c r="B249" s="57" t="s">
        <v>250</v>
      </c>
      <c r="C249" s="76" t="s">
        <v>251</v>
      </c>
      <c r="D249" s="173">
        <v>9000</v>
      </c>
      <c r="E249" s="173">
        <v>16781</v>
      </c>
      <c r="F249" s="174">
        <f>+E249/3</f>
        <v>5593.66666666667</v>
      </c>
      <c r="G249" s="175">
        <f>E249+F249</f>
        <v>22374.6666666667</v>
      </c>
      <c r="H249" s="176">
        <v>15000</v>
      </c>
      <c r="I249" s="77">
        <f>H249-D249</f>
        <v>6000</v>
      </c>
      <c r="J249" s="77">
        <f>H249-G249</f>
        <v>-7374.66666666667</v>
      </c>
    </row>
    <row r="250" ht="12.75" spans="2:10">
      <c r="B250" s="57" t="s">
        <v>252</v>
      </c>
      <c r="C250" s="76" t="s">
        <v>253</v>
      </c>
      <c r="D250" s="177"/>
      <c r="E250" s="177"/>
      <c r="F250" s="178">
        <v>0</v>
      </c>
      <c r="G250" s="179">
        <f t="shared" ref="G250:G262" si="18">E250+F250</f>
        <v>0</v>
      </c>
      <c r="H250" s="180"/>
      <c r="I250" s="78">
        <f>H250-D250</f>
        <v>0</v>
      </c>
      <c r="J250" s="78">
        <f>H250-G250</f>
        <v>0</v>
      </c>
    </row>
    <row r="251" ht="12.75" spans="2:10">
      <c r="B251" s="57" t="s">
        <v>254</v>
      </c>
      <c r="C251" s="76" t="s">
        <v>255</v>
      </c>
      <c r="D251" s="177">
        <v>8600</v>
      </c>
      <c r="E251" s="177">
        <v>6412.5</v>
      </c>
      <c r="F251" s="178">
        <f t="shared" ref="F251:F261" si="19">+E251/3</f>
        <v>2137.5</v>
      </c>
      <c r="G251" s="179">
        <f t="shared" si="18"/>
        <v>8550</v>
      </c>
      <c r="H251" s="180">
        <v>8600</v>
      </c>
      <c r="I251" s="78">
        <f>H251-D251</f>
        <v>0</v>
      </c>
      <c r="J251" s="78">
        <f>H251-G251</f>
        <v>50</v>
      </c>
    </row>
    <row r="252" ht="12.75" spans="2:10">
      <c r="B252" s="57" t="s">
        <v>256</v>
      </c>
      <c r="C252" s="76" t="s">
        <v>257</v>
      </c>
      <c r="D252" s="177">
        <v>1000</v>
      </c>
      <c r="E252" s="177">
        <v>350</v>
      </c>
      <c r="F252" s="178">
        <v>521</v>
      </c>
      <c r="G252" s="179">
        <f t="shared" si="18"/>
        <v>871</v>
      </c>
      <c r="H252" s="157">
        <v>1000</v>
      </c>
      <c r="I252" s="78">
        <f t="shared" ref="I252:I262" si="20">H252-D252</f>
        <v>0</v>
      </c>
      <c r="J252" s="78">
        <f t="shared" ref="J252:J262" si="21">H252-G252</f>
        <v>129</v>
      </c>
    </row>
    <row r="253" ht="12.75" spans="2:10">
      <c r="B253" s="57" t="s">
        <v>258</v>
      </c>
      <c r="C253" s="76" t="s">
        <v>259</v>
      </c>
      <c r="D253" s="177">
        <v>12000</v>
      </c>
      <c r="E253" s="177">
        <v>4300</v>
      </c>
      <c r="F253" s="178">
        <f t="shared" si="19"/>
        <v>1433.33333333333</v>
      </c>
      <c r="G253" s="179">
        <f t="shared" si="18"/>
        <v>5733.33333333333</v>
      </c>
      <c r="H253" s="157">
        <v>6000</v>
      </c>
      <c r="I253" s="78">
        <f t="shared" si="20"/>
        <v>-6000</v>
      </c>
      <c r="J253" s="78">
        <f t="shared" si="21"/>
        <v>266.666666666667</v>
      </c>
    </row>
    <row r="254" ht="12.75" spans="2:10">
      <c r="B254" s="57" t="s">
        <v>260</v>
      </c>
      <c r="C254" s="76" t="s">
        <v>261</v>
      </c>
      <c r="D254" s="177">
        <v>2000</v>
      </c>
      <c r="E254" s="177">
        <v>952</v>
      </c>
      <c r="F254" s="178">
        <f t="shared" si="19"/>
        <v>317.333333333333</v>
      </c>
      <c r="G254" s="179">
        <f t="shared" si="18"/>
        <v>1269.33333333333</v>
      </c>
      <c r="H254" s="157">
        <v>1500</v>
      </c>
      <c r="I254" s="78">
        <f t="shared" si="20"/>
        <v>-500</v>
      </c>
      <c r="J254" s="78">
        <f t="shared" si="21"/>
        <v>230.666666666667</v>
      </c>
    </row>
    <row r="255" ht="12.75" spans="2:10">
      <c r="B255" s="57" t="s">
        <v>262</v>
      </c>
      <c r="C255" s="76" t="s">
        <v>263</v>
      </c>
      <c r="D255" s="177">
        <v>0</v>
      </c>
      <c r="E255" s="177">
        <v>0</v>
      </c>
      <c r="F255" s="178">
        <f t="shared" si="19"/>
        <v>0</v>
      </c>
      <c r="G255" s="179">
        <f t="shared" si="18"/>
        <v>0</v>
      </c>
      <c r="H255" s="157">
        <v>0</v>
      </c>
      <c r="I255" s="78">
        <f t="shared" si="20"/>
        <v>0</v>
      </c>
      <c r="J255" s="78">
        <f t="shared" si="21"/>
        <v>0</v>
      </c>
    </row>
    <row r="256" ht="12.75" spans="2:10">
      <c r="B256" s="57" t="s">
        <v>264</v>
      </c>
      <c r="C256" s="76" t="s">
        <v>265</v>
      </c>
      <c r="D256" s="177">
        <v>1000</v>
      </c>
      <c r="E256" s="177">
        <v>100</v>
      </c>
      <c r="F256" s="178">
        <f t="shared" si="19"/>
        <v>33.3333333333333</v>
      </c>
      <c r="G256" s="179">
        <f t="shared" si="18"/>
        <v>133.333333333333</v>
      </c>
      <c r="H256" s="157">
        <v>500</v>
      </c>
      <c r="I256" s="78">
        <f t="shared" si="20"/>
        <v>-500</v>
      </c>
      <c r="J256" s="78">
        <f t="shared" si="21"/>
        <v>366.666666666667</v>
      </c>
    </row>
    <row r="257" ht="12.75" spans="1:10">
      <c r="A257" s="189"/>
      <c r="B257" s="57" t="s">
        <v>266</v>
      </c>
      <c r="C257" s="76" t="s">
        <v>267</v>
      </c>
      <c r="D257" s="177">
        <v>3500</v>
      </c>
      <c r="E257" s="177">
        <v>2175</v>
      </c>
      <c r="F257" s="178">
        <f t="shared" si="19"/>
        <v>725</v>
      </c>
      <c r="G257" s="179">
        <f t="shared" si="18"/>
        <v>2900</v>
      </c>
      <c r="H257" s="157">
        <v>3500</v>
      </c>
      <c r="I257" s="78">
        <f t="shared" si="20"/>
        <v>0</v>
      </c>
      <c r="J257" s="78">
        <f t="shared" si="21"/>
        <v>600</v>
      </c>
    </row>
    <row r="258" ht="12.75" spans="2:10">
      <c r="B258" s="57" t="s">
        <v>268</v>
      </c>
      <c r="C258" s="76" t="s">
        <v>269</v>
      </c>
      <c r="D258" s="177">
        <v>27500</v>
      </c>
      <c r="E258" s="177">
        <v>19562</v>
      </c>
      <c r="F258" s="178">
        <f t="shared" si="19"/>
        <v>6520.66666666667</v>
      </c>
      <c r="G258" s="179">
        <f t="shared" si="18"/>
        <v>26082.6666666667</v>
      </c>
      <c r="H258" s="157">
        <v>27500</v>
      </c>
      <c r="I258" s="78">
        <f t="shared" si="20"/>
        <v>0</v>
      </c>
      <c r="J258" s="78">
        <f t="shared" si="21"/>
        <v>1417.33333333333</v>
      </c>
    </row>
    <row r="259" ht="12.75" spans="2:10">
      <c r="B259" s="57" t="s">
        <v>270</v>
      </c>
      <c r="C259" s="76" t="s">
        <v>271</v>
      </c>
      <c r="D259" s="177">
        <v>500</v>
      </c>
      <c r="E259" s="177">
        <v>0</v>
      </c>
      <c r="F259" s="178">
        <f t="shared" si="19"/>
        <v>0</v>
      </c>
      <c r="G259" s="179">
        <f t="shared" si="18"/>
        <v>0</v>
      </c>
      <c r="H259" s="157">
        <v>500</v>
      </c>
      <c r="I259" s="78">
        <f t="shared" si="20"/>
        <v>0</v>
      </c>
      <c r="J259" s="78">
        <f t="shared" si="21"/>
        <v>500</v>
      </c>
    </row>
    <row r="260" ht="12.75" spans="1:10">
      <c r="A260" s="189"/>
      <c r="B260" s="57" t="s">
        <v>272</v>
      </c>
      <c r="C260" s="76" t="s">
        <v>273</v>
      </c>
      <c r="D260" s="177"/>
      <c r="E260" s="177">
        <v>0</v>
      </c>
      <c r="F260" s="178">
        <f t="shared" si="19"/>
        <v>0</v>
      </c>
      <c r="G260" s="179">
        <f t="shared" si="18"/>
        <v>0</v>
      </c>
      <c r="H260" s="157"/>
      <c r="I260" s="78">
        <f t="shared" si="20"/>
        <v>0</v>
      </c>
      <c r="J260" s="78">
        <f t="shared" si="21"/>
        <v>0</v>
      </c>
    </row>
    <row r="261" ht="12.75" spans="2:10">
      <c r="B261" s="57" t="s">
        <v>274</v>
      </c>
      <c r="C261" s="76" t="s">
        <v>275</v>
      </c>
      <c r="D261" s="177">
        <v>500</v>
      </c>
      <c r="E261" s="177">
        <v>0</v>
      </c>
      <c r="F261" s="178">
        <f t="shared" si="19"/>
        <v>0</v>
      </c>
      <c r="G261" s="179">
        <f t="shared" si="18"/>
        <v>0</v>
      </c>
      <c r="H261" s="157">
        <v>500</v>
      </c>
      <c r="I261" s="78">
        <f t="shared" si="20"/>
        <v>0</v>
      </c>
      <c r="J261" s="78">
        <f t="shared" si="21"/>
        <v>500</v>
      </c>
    </row>
    <row r="262" spans="3:10">
      <c r="C262" s="181" t="s">
        <v>6</v>
      </c>
      <c r="D262" s="177"/>
      <c r="E262" s="152">
        <v>0</v>
      </c>
      <c r="F262" s="151"/>
      <c r="G262" s="190">
        <f t="shared" si="18"/>
        <v>0</v>
      </c>
      <c r="H262" s="158"/>
      <c r="I262" s="79">
        <f t="shared" si="20"/>
        <v>0</v>
      </c>
      <c r="J262" s="79">
        <f t="shared" si="21"/>
        <v>0</v>
      </c>
    </row>
    <row r="263" ht="12.75" customHeight="1" spans="3:10">
      <c r="C263" s="75"/>
      <c r="D263" s="131">
        <f t="shared" ref="D263:J263" si="22">SUM(D249:D262)</f>
        <v>65600</v>
      </c>
      <c r="E263" s="131">
        <f t="shared" si="22"/>
        <v>50632.5</v>
      </c>
      <c r="F263" s="131">
        <f t="shared" si="22"/>
        <v>17281.8333333333</v>
      </c>
      <c r="G263" s="81">
        <f t="shared" si="22"/>
        <v>67914.3333333333</v>
      </c>
      <c r="H263" s="131">
        <f t="shared" si="22"/>
        <v>64600</v>
      </c>
      <c r="I263" s="131">
        <f t="shared" si="22"/>
        <v>-1000</v>
      </c>
      <c r="J263" s="131">
        <f t="shared" si="22"/>
        <v>-3314.33333333333</v>
      </c>
    </row>
    <row r="264" ht="5.25" customHeight="1" spans="3:10">
      <c r="C264" s="75"/>
      <c r="D264" s="159"/>
      <c r="E264" s="159"/>
      <c r="F264" s="159"/>
      <c r="G264" s="159"/>
      <c r="H264" s="159"/>
      <c r="I264" s="159"/>
      <c r="J264" s="159"/>
    </row>
    <row r="265" spans="1:10">
      <c r="A265" s="56">
        <v>9</v>
      </c>
      <c r="C265" s="74" t="s">
        <v>276</v>
      </c>
      <c r="D265" s="120"/>
      <c r="E265" s="120"/>
      <c r="F265" s="120"/>
      <c r="G265" s="120"/>
      <c r="H265" s="120"/>
      <c r="I265" s="120"/>
      <c r="J265" s="120"/>
    </row>
    <row r="266" ht="12.75" spans="2:10">
      <c r="B266" s="57" t="s">
        <v>277</v>
      </c>
      <c r="C266" s="76" t="s">
        <v>278</v>
      </c>
      <c r="D266" s="148">
        <v>0</v>
      </c>
      <c r="E266" s="148">
        <v>0</v>
      </c>
      <c r="F266" s="148"/>
      <c r="G266" s="77">
        <f>E266+F266</f>
        <v>0</v>
      </c>
      <c r="H266" s="148"/>
      <c r="I266" s="77">
        <f>H266-D266</f>
        <v>0</v>
      </c>
      <c r="J266" s="77">
        <f>H266-G266</f>
        <v>0</v>
      </c>
    </row>
    <row r="267" spans="3:10">
      <c r="C267" s="181"/>
      <c r="D267" s="150"/>
      <c r="E267" s="150">
        <v>0</v>
      </c>
      <c r="F267" s="150"/>
      <c r="G267" s="78">
        <f>E267+F267</f>
        <v>0</v>
      </c>
      <c r="H267" s="150"/>
      <c r="I267" s="78">
        <f>H267-D267</f>
        <v>0</v>
      </c>
      <c r="J267" s="78">
        <f>H267-G267</f>
        <v>0</v>
      </c>
    </row>
    <row r="268" spans="3:10">
      <c r="C268" s="181"/>
      <c r="D268" s="152"/>
      <c r="E268" s="152"/>
      <c r="F268" s="152"/>
      <c r="G268" s="78">
        <f>E268+F268</f>
        <v>0</v>
      </c>
      <c r="H268" s="152"/>
      <c r="I268" s="79">
        <f>H268-D268</f>
        <v>0</v>
      </c>
      <c r="J268" s="79">
        <f>H268-G268</f>
        <v>0</v>
      </c>
    </row>
    <row r="269" s="51" customFormat="1" spans="1:16">
      <c r="A269" s="56"/>
      <c r="B269" s="57"/>
      <c r="C269" s="75"/>
      <c r="D269" s="131">
        <f t="shared" ref="D269:J269" si="23">SUM(D266:D268)</f>
        <v>0</v>
      </c>
      <c r="E269" s="131">
        <f t="shared" si="23"/>
        <v>0</v>
      </c>
      <c r="F269" s="131">
        <f t="shared" si="23"/>
        <v>0</v>
      </c>
      <c r="G269" s="131">
        <f t="shared" si="23"/>
        <v>0</v>
      </c>
      <c r="H269" s="131">
        <f t="shared" si="23"/>
        <v>0</v>
      </c>
      <c r="I269" s="131">
        <f t="shared" si="23"/>
        <v>0</v>
      </c>
      <c r="J269" s="131">
        <f t="shared" si="23"/>
        <v>0</v>
      </c>
      <c r="O269" s="59"/>
      <c r="P269" s="59"/>
    </row>
    <row r="270" s="51" customFormat="1" spans="1:10">
      <c r="A270" s="56"/>
      <c r="B270" s="57"/>
      <c r="C270" s="75"/>
      <c r="D270" s="153"/>
      <c r="E270" s="153"/>
      <c r="F270" s="153"/>
      <c r="G270" s="153"/>
      <c r="H270" s="153"/>
      <c r="I270" s="153"/>
      <c r="J270" s="153"/>
    </row>
    <row r="271" s="51" customFormat="1" spans="1:10">
      <c r="A271" s="56">
        <v>10</v>
      </c>
      <c r="C271" s="74" t="s">
        <v>279</v>
      </c>
      <c r="D271" s="159"/>
      <c r="E271" s="159"/>
      <c r="F271" s="159"/>
      <c r="G271" s="159"/>
      <c r="H271" s="159"/>
      <c r="I271" s="159"/>
      <c r="J271" s="159"/>
    </row>
    <row r="272" ht="12.75" customHeight="1" spans="2:12">
      <c r="B272" s="57" t="s">
        <v>280</v>
      </c>
      <c r="C272" s="76" t="s">
        <v>281</v>
      </c>
      <c r="D272" s="148"/>
      <c r="E272" s="148"/>
      <c r="F272" s="148"/>
      <c r="G272" s="77">
        <f>E272+F272</f>
        <v>0</v>
      </c>
      <c r="H272" s="148"/>
      <c r="I272" s="77">
        <f>H272-D272</f>
        <v>0</v>
      </c>
      <c r="J272" s="77">
        <f>H272-G272</f>
        <v>0</v>
      </c>
      <c r="K272" s="39"/>
      <c r="L272" s="91" t="s">
        <v>282</v>
      </c>
    </row>
    <row r="273" ht="12.75" customHeight="1" spans="2:12">
      <c r="B273" s="57" t="s">
        <v>283</v>
      </c>
      <c r="C273" s="76" t="s">
        <v>284</v>
      </c>
      <c r="D273" s="150"/>
      <c r="E273" s="150"/>
      <c r="F273" s="150"/>
      <c r="G273" s="78">
        <f>E273+F273</f>
        <v>0</v>
      </c>
      <c r="H273" s="150"/>
      <c r="I273" s="78">
        <f>H273-D273</f>
        <v>0</v>
      </c>
      <c r="J273" s="78">
        <f>H273-G273</f>
        <v>0</v>
      </c>
      <c r="K273" s="39"/>
      <c r="L273" s="91" t="s">
        <v>285</v>
      </c>
    </row>
    <row r="274" ht="12.75" customHeight="1" spans="2:10">
      <c r="B274" s="57" t="s">
        <v>286</v>
      </c>
      <c r="C274" s="76" t="s">
        <v>287</v>
      </c>
      <c r="D274" s="151">
        <v>52134</v>
      </c>
      <c r="E274" s="151">
        <v>24555</v>
      </c>
      <c r="F274" s="152">
        <f>+E274/3</f>
        <v>8185</v>
      </c>
      <c r="G274" s="79">
        <f>E274+F274</f>
        <v>32740</v>
      </c>
      <c r="H274" s="167">
        <f>'Depreciation Schedule'!O23+'Depreciation Schedule'!O24</f>
        <v>50754.1</v>
      </c>
      <c r="I274" s="78">
        <f>H274-D274</f>
        <v>-1379.9</v>
      </c>
      <c r="J274" s="78">
        <f>H274-G274</f>
        <v>18014.1</v>
      </c>
    </row>
    <row r="275" ht="12.75" customHeight="1" spans="3:10">
      <c r="C275" s="75"/>
      <c r="D275" s="89">
        <f t="shared" ref="D275:J275" si="24">SUM(D272:D274)</f>
        <v>52134</v>
      </c>
      <c r="E275" s="89">
        <f t="shared" si="24"/>
        <v>24555</v>
      </c>
      <c r="F275" s="89">
        <f t="shared" si="24"/>
        <v>8185</v>
      </c>
      <c r="G275" s="89">
        <f t="shared" si="24"/>
        <v>32740</v>
      </c>
      <c r="H275" s="89">
        <f t="shared" si="24"/>
        <v>50754.1</v>
      </c>
      <c r="I275" s="89">
        <f t="shared" si="24"/>
        <v>-1379.9</v>
      </c>
      <c r="J275" s="89">
        <f t="shared" si="24"/>
        <v>18014.1</v>
      </c>
    </row>
    <row r="276" ht="12.75" customHeight="1" spans="3:10">
      <c r="C276" s="75"/>
      <c r="D276" s="159"/>
      <c r="E276" s="159"/>
      <c r="F276" s="159"/>
      <c r="G276" s="159"/>
      <c r="H276" s="159"/>
      <c r="I276" s="159"/>
      <c r="J276" s="159"/>
    </row>
    <row r="277" s="51" customFormat="1" ht="12.75" spans="1:10">
      <c r="A277" s="56"/>
      <c r="B277" s="57"/>
      <c r="C277" s="53" t="s">
        <v>172</v>
      </c>
      <c r="D277" s="160">
        <f t="shared" ref="D277:J277" si="25">SUM(D269,D263,D238,D204,D275)</f>
        <v>960012</v>
      </c>
      <c r="E277" s="160">
        <f t="shared" si="25"/>
        <v>811855.5</v>
      </c>
      <c r="F277" s="160">
        <f t="shared" si="25"/>
        <v>284436.666666667</v>
      </c>
      <c r="G277" s="160">
        <f t="shared" si="25"/>
        <v>1096292.16666667</v>
      </c>
      <c r="H277" s="160">
        <f t="shared" si="25"/>
        <v>1048315.1</v>
      </c>
      <c r="I277" s="160">
        <f t="shared" si="25"/>
        <v>88303.1</v>
      </c>
      <c r="J277" s="160">
        <f t="shared" si="25"/>
        <v>-47977.0666666667</v>
      </c>
    </row>
    <row r="278" ht="12.75" spans="3:3">
      <c r="C278" s="75"/>
    </row>
    <row r="279" spans="3:3">
      <c r="C279" s="75"/>
    </row>
    <row r="280" ht="15.75" spans="3:10">
      <c r="C280" s="62" t="str">
        <f>'Cover &amp; Table of Contents'!B36</f>
        <v>Detailed Estimates of Statement of Financial Position</v>
      </c>
      <c r="D280" s="83"/>
      <c r="E280" s="83"/>
      <c r="F280" s="83"/>
      <c r="G280" s="83"/>
      <c r="H280" s="83"/>
      <c r="I280" s="83"/>
      <c r="J280" s="83"/>
    </row>
    <row r="281" ht="25.5" customHeight="1" spans="3:12">
      <c r="C281" s="75"/>
      <c r="L281" s="91" t="s">
        <v>288</v>
      </c>
    </row>
    <row r="282" s="51" customFormat="1" ht="12.75" spans="1:12">
      <c r="A282" s="56"/>
      <c r="B282" s="57"/>
      <c r="C282" s="63" t="s">
        <v>29</v>
      </c>
      <c r="D282" s="64" t="s">
        <v>118</v>
      </c>
      <c r="E282" s="64" t="s">
        <v>119</v>
      </c>
      <c r="F282" s="64" t="s">
        <v>120</v>
      </c>
      <c r="G282" s="64" t="s">
        <v>121</v>
      </c>
      <c r="H282" s="65" t="s">
        <v>122</v>
      </c>
      <c r="I282" s="64" t="s">
        <v>123</v>
      </c>
      <c r="J282" s="64" t="s">
        <v>124</v>
      </c>
      <c r="L282" s="91" t="s">
        <v>289</v>
      </c>
    </row>
    <row r="283" s="51" customFormat="1" ht="12.75" spans="1:12">
      <c r="A283" s="56"/>
      <c r="B283" s="57"/>
      <c r="C283" s="63"/>
      <c r="D283" s="64" t="s">
        <v>30</v>
      </c>
      <c r="E283" s="64" t="s">
        <v>31</v>
      </c>
      <c r="F283" s="64" t="s">
        <v>126</v>
      </c>
      <c r="G283" s="64" t="s">
        <v>44</v>
      </c>
      <c r="H283" s="65" t="s">
        <v>30</v>
      </c>
      <c r="I283" s="64" t="s">
        <v>32</v>
      </c>
      <c r="J283" s="64" t="s">
        <v>32</v>
      </c>
      <c r="K283" s="39"/>
      <c r="L283" s="91" t="s">
        <v>290</v>
      </c>
    </row>
    <row r="284" s="52" customFormat="1" ht="12.75" spans="1:10">
      <c r="A284" s="56"/>
      <c r="B284" s="57"/>
      <c r="C284" s="63"/>
      <c r="D284" s="66" t="s">
        <v>34</v>
      </c>
      <c r="E284" s="66" t="s">
        <v>291</v>
      </c>
      <c r="F284" s="66" t="s">
        <v>292</v>
      </c>
      <c r="G284" s="66" t="s">
        <v>293</v>
      </c>
      <c r="H284" s="67" t="s">
        <v>34</v>
      </c>
      <c r="I284" s="66" t="s">
        <v>35</v>
      </c>
      <c r="J284" s="66" t="s">
        <v>36</v>
      </c>
    </row>
    <row r="285" s="52" customFormat="1" ht="12.75" spans="1:12">
      <c r="A285" s="56"/>
      <c r="B285" s="57"/>
      <c r="C285" s="63"/>
      <c r="D285" s="191"/>
      <c r="E285" s="192">
        <v>40451</v>
      </c>
      <c r="F285" s="191" t="s">
        <v>294</v>
      </c>
      <c r="G285" s="192">
        <v>40543</v>
      </c>
      <c r="H285" s="193"/>
      <c r="I285" s="191"/>
      <c r="J285" s="191"/>
      <c r="K285" s="39"/>
      <c r="L285" s="91" t="s">
        <v>295</v>
      </c>
    </row>
    <row r="286" s="53" customFormat="1" ht="12.75" spans="1:12">
      <c r="A286" s="56"/>
      <c r="B286" s="57"/>
      <c r="D286" s="102">
        <f>D193</f>
        <v>2022</v>
      </c>
      <c r="E286" s="102">
        <f>E193</f>
        <v>2022</v>
      </c>
      <c r="F286" s="102">
        <f>F193</f>
        <v>2022</v>
      </c>
      <c r="G286" s="102">
        <f>F286</f>
        <v>2022</v>
      </c>
      <c r="H286" s="194" t="str">
        <f>H193</f>
        <v>2023</v>
      </c>
      <c r="I286" s="66"/>
      <c r="J286" s="66"/>
      <c r="K286" s="39"/>
      <c r="L286" s="91" t="s">
        <v>296</v>
      </c>
    </row>
    <row r="287" ht="14.25" customHeight="1" spans="4:10">
      <c r="D287" s="71" t="s">
        <v>37</v>
      </c>
      <c r="E287" s="71" t="s">
        <v>37</v>
      </c>
      <c r="F287" s="71" t="s">
        <v>37</v>
      </c>
      <c r="G287" s="71" t="s">
        <v>37</v>
      </c>
      <c r="H287" s="72" t="s">
        <v>37</v>
      </c>
      <c r="I287" s="71" t="s">
        <v>37</v>
      </c>
      <c r="J287" s="71" t="s">
        <v>37</v>
      </c>
    </row>
    <row r="289" spans="1:3">
      <c r="A289" s="56">
        <v>11</v>
      </c>
      <c r="C289" s="53" t="s">
        <v>297</v>
      </c>
    </row>
    <row r="290" ht="12.75" spans="2:10">
      <c r="B290" s="57" t="s">
        <v>298</v>
      </c>
      <c r="C290" s="76" t="s">
        <v>299</v>
      </c>
      <c r="D290" s="148"/>
      <c r="E290" s="148"/>
      <c r="F290" s="148"/>
      <c r="G290" s="77">
        <f>SUM(E290:F290)</f>
        <v>0</v>
      </c>
      <c r="H290" s="170"/>
      <c r="I290" s="77">
        <f>H290-D290</f>
        <v>0</v>
      </c>
      <c r="J290" s="77">
        <f>H290-G290</f>
        <v>0</v>
      </c>
    </row>
    <row r="291" ht="12.75" spans="2:10">
      <c r="B291" s="57" t="s">
        <v>300</v>
      </c>
      <c r="C291" s="76" t="s">
        <v>301</v>
      </c>
      <c r="D291" s="150"/>
      <c r="E291" s="150"/>
      <c r="F291" s="149"/>
      <c r="G291" s="78">
        <f>SUM(E291:F291)</f>
        <v>0</v>
      </c>
      <c r="H291" s="157"/>
      <c r="I291" s="78">
        <f>H291-D291</f>
        <v>0</v>
      </c>
      <c r="J291" s="78">
        <f>H291-G291</f>
        <v>0</v>
      </c>
    </row>
    <row r="292" spans="3:10">
      <c r="C292" s="126" t="s">
        <v>6</v>
      </c>
      <c r="D292" s="152"/>
      <c r="E292" s="152"/>
      <c r="F292" s="151"/>
      <c r="G292" s="79">
        <f>SUM(E292:F292)</f>
        <v>0</v>
      </c>
      <c r="H292" s="158"/>
      <c r="I292" s="79">
        <f>H292-D292</f>
        <v>0</v>
      </c>
      <c r="J292" s="79">
        <f>H292-G292</f>
        <v>0</v>
      </c>
    </row>
    <row r="293" spans="4:10">
      <c r="D293" s="131">
        <f t="shared" ref="D293:J293" si="26">SUM(D290:D292)</f>
        <v>0</v>
      </c>
      <c r="E293" s="131">
        <f t="shared" si="26"/>
        <v>0</v>
      </c>
      <c r="F293" s="131">
        <f t="shared" si="26"/>
        <v>0</v>
      </c>
      <c r="G293" s="131">
        <f t="shared" si="26"/>
        <v>0</v>
      </c>
      <c r="H293" s="131">
        <f t="shared" si="26"/>
        <v>0</v>
      </c>
      <c r="I293" s="131">
        <f t="shared" si="26"/>
        <v>0</v>
      </c>
      <c r="J293" s="131">
        <f t="shared" si="26"/>
        <v>0</v>
      </c>
    </row>
    <row r="294" spans="4:10">
      <c r="D294" s="120"/>
      <c r="E294" s="120"/>
      <c r="F294" s="120"/>
      <c r="G294" s="120"/>
      <c r="H294" s="120"/>
      <c r="I294" s="120"/>
      <c r="J294" s="120"/>
    </row>
    <row r="295" spans="4:10">
      <c r="D295" s="120"/>
      <c r="E295" s="120"/>
      <c r="F295" s="120"/>
      <c r="G295" s="120"/>
      <c r="H295" s="120"/>
      <c r="I295" s="120" t="s">
        <v>6</v>
      </c>
      <c r="J295" s="120" t="s">
        <v>6</v>
      </c>
    </row>
    <row r="296" spans="1:10">
      <c r="A296" s="56">
        <v>12</v>
      </c>
      <c r="B296" s="57" t="s">
        <v>6</v>
      </c>
      <c r="C296" s="53" t="s">
        <v>302</v>
      </c>
      <c r="D296" s="120"/>
      <c r="E296" s="120"/>
      <c r="F296" s="120"/>
      <c r="G296" s="120"/>
      <c r="H296" s="120"/>
      <c r="I296" s="120" t="s">
        <v>6</v>
      </c>
      <c r="J296" s="120" t="s">
        <v>6</v>
      </c>
    </row>
    <row r="297" ht="12.75" spans="2:10">
      <c r="B297" s="57" t="s">
        <v>303</v>
      </c>
      <c r="C297" s="76" t="s">
        <v>302</v>
      </c>
      <c r="D297" s="148">
        <v>50000</v>
      </c>
      <c r="E297" s="148">
        <v>24080</v>
      </c>
      <c r="F297" s="147">
        <v>10541</v>
      </c>
      <c r="G297" s="77">
        <f>SUM(E297:F297)</f>
        <v>34621</v>
      </c>
      <c r="H297" s="170">
        <v>20000</v>
      </c>
      <c r="I297" s="77">
        <f>H297-D297</f>
        <v>-30000</v>
      </c>
      <c r="J297" s="77">
        <f>H297-G297</f>
        <v>-14621</v>
      </c>
    </row>
    <row r="298" ht="12.75" spans="2:10">
      <c r="B298" s="57" t="s">
        <v>304</v>
      </c>
      <c r="C298" s="76" t="s">
        <v>305</v>
      </c>
      <c r="D298" s="150"/>
      <c r="E298" s="150"/>
      <c r="F298" s="149"/>
      <c r="G298" s="78">
        <f>SUM(E298:F298)</f>
        <v>0</v>
      </c>
      <c r="H298" s="157"/>
      <c r="I298" s="78">
        <f>H298-D298</f>
        <v>0</v>
      </c>
      <c r="J298" s="78">
        <f>H298-G298</f>
        <v>0</v>
      </c>
    </row>
    <row r="299" ht="12.75" spans="2:10">
      <c r="B299" s="57" t="s">
        <v>306</v>
      </c>
      <c r="C299" s="76" t="s">
        <v>307</v>
      </c>
      <c r="D299" s="150"/>
      <c r="E299" s="150"/>
      <c r="F299" s="149"/>
      <c r="G299" s="78">
        <f>SUM(E299:F299)</f>
        <v>0</v>
      </c>
      <c r="H299" s="157"/>
      <c r="I299" s="78">
        <f>H299-D299</f>
        <v>0</v>
      </c>
      <c r="J299" s="78">
        <f>H299-G299</f>
        <v>0</v>
      </c>
    </row>
    <row r="300" ht="12.75" spans="2:10">
      <c r="B300" s="57" t="s">
        <v>308</v>
      </c>
      <c r="C300" s="76" t="s">
        <v>309</v>
      </c>
      <c r="D300" s="150">
        <v>18000</v>
      </c>
      <c r="E300" s="150">
        <v>75419</v>
      </c>
      <c r="F300" s="149">
        <v>2418</v>
      </c>
      <c r="G300" s="78">
        <f>SUM(E300:F300)</f>
        <v>77837</v>
      </c>
      <c r="H300" s="157">
        <v>25000</v>
      </c>
      <c r="I300" s="78">
        <f>H300-D300</f>
        <v>7000</v>
      </c>
      <c r="J300" s="78">
        <f>H300-G300</f>
        <v>-52837</v>
      </c>
    </row>
    <row r="301" spans="3:10">
      <c r="C301" s="126"/>
      <c r="D301" s="152"/>
      <c r="E301" s="152"/>
      <c r="F301" s="151"/>
      <c r="G301" s="79">
        <f>SUM(E301:F301)</f>
        <v>0</v>
      </c>
      <c r="H301" s="158"/>
      <c r="I301" s="79">
        <f>H301-D301</f>
        <v>0</v>
      </c>
      <c r="J301" s="79">
        <f>H301-G301</f>
        <v>0</v>
      </c>
    </row>
    <row r="302" spans="4:10">
      <c r="D302" s="131">
        <f t="shared" ref="D302:J302" si="27">SUM(D297:D301)</f>
        <v>68000</v>
      </c>
      <c r="E302" s="131">
        <f t="shared" si="27"/>
        <v>99499</v>
      </c>
      <c r="F302" s="131">
        <f t="shared" si="27"/>
        <v>12959</v>
      </c>
      <c r="G302" s="131">
        <f t="shared" si="27"/>
        <v>112458</v>
      </c>
      <c r="H302" s="131">
        <f t="shared" si="27"/>
        <v>45000</v>
      </c>
      <c r="I302" s="131">
        <f t="shared" si="27"/>
        <v>-23000</v>
      </c>
      <c r="J302" s="131">
        <f t="shared" si="27"/>
        <v>-67458</v>
      </c>
    </row>
    <row r="303" spans="4:10">
      <c r="D303" s="120"/>
      <c r="E303" s="120"/>
      <c r="F303" s="120"/>
      <c r="G303" s="120"/>
      <c r="H303" s="120"/>
      <c r="I303" s="120" t="s">
        <v>6</v>
      </c>
      <c r="J303" s="120" t="s">
        <v>6</v>
      </c>
    </row>
    <row r="304" spans="1:10">
      <c r="A304" s="56">
        <v>13</v>
      </c>
      <c r="B304" s="57" t="s">
        <v>6</v>
      </c>
      <c r="C304" s="53" t="s">
        <v>310</v>
      </c>
      <c r="D304" s="120"/>
      <c r="E304" s="120"/>
      <c r="F304" s="120"/>
      <c r="G304" s="120"/>
      <c r="H304" s="120"/>
      <c r="I304" s="120" t="s">
        <v>6</v>
      </c>
      <c r="J304" s="120" t="s">
        <v>6</v>
      </c>
    </row>
    <row r="305" ht="12.75" spans="2:10">
      <c r="B305" s="57" t="s">
        <v>311</v>
      </c>
      <c r="C305" s="76" t="s">
        <v>312</v>
      </c>
      <c r="D305" s="148">
        <v>365195</v>
      </c>
      <c r="E305" s="148">
        <v>445631</v>
      </c>
      <c r="F305" s="147">
        <v>-133839</v>
      </c>
      <c r="G305" s="77">
        <f>SUM(E305:F305)</f>
        <v>311792</v>
      </c>
      <c r="H305" s="170">
        <v>120556</v>
      </c>
      <c r="I305" s="77">
        <f>H305-D305</f>
        <v>-244639</v>
      </c>
      <c r="J305" s="77">
        <f>H305-G305</f>
        <v>-191236</v>
      </c>
    </row>
    <row r="306" spans="4:10">
      <c r="D306" s="131">
        <f t="shared" ref="D306:J306" si="28">SUM(D305:D305)</f>
        <v>365195</v>
      </c>
      <c r="E306" s="131">
        <f t="shared" si="28"/>
        <v>445631</v>
      </c>
      <c r="F306" s="131">
        <f t="shared" si="28"/>
        <v>-133839</v>
      </c>
      <c r="G306" s="131">
        <f t="shared" si="28"/>
        <v>311792</v>
      </c>
      <c r="H306" s="131">
        <f t="shared" si="28"/>
        <v>120556</v>
      </c>
      <c r="I306" s="131">
        <f t="shared" si="28"/>
        <v>-244639</v>
      </c>
      <c r="J306" s="131">
        <f t="shared" si="28"/>
        <v>-191236</v>
      </c>
    </row>
    <row r="307" spans="4:10">
      <c r="D307" s="120"/>
      <c r="E307" s="120"/>
      <c r="F307" s="120"/>
      <c r="G307" s="120"/>
      <c r="H307" s="120"/>
      <c r="I307" s="120" t="s">
        <v>6</v>
      </c>
      <c r="J307" s="120" t="s">
        <v>6</v>
      </c>
    </row>
    <row r="308" spans="1:10">
      <c r="A308" s="56">
        <v>14</v>
      </c>
      <c r="B308" s="57" t="s">
        <v>6</v>
      </c>
      <c r="C308" s="53" t="s">
        <v>61</v>
      </c>
      <c r="D308" s="120"/>
      <c r="E308" s="120"/>
      <c r="F308" s="120"/>
      <c r="G308" s="120"/>
      <c r="H308" s="120"/>
      <c r="I308" s="120" t="s">
        <v>6</v>
      </c>
      <c r="J308" s="120" t="s">
        <v>6</v>
      </c>
    </row>
    <row r="309" ht="12.75" spans="2:10">
      <c r="B309" s="57" t="s">
        <v>313</v>
      </c>
      <c r="C309" s="76" t="s">
        <v>314</v>
      </c>
      <c r="D309" s="148">
        <v>132487</v>
      </c>
      <c r="E309" s="148">
        <v>178773</v>
      </c>
      <c r="F309" s="147">
        <v>-74152</v>
      </c>
      <c r="G309" s="77">
        <f>SUM(E309:F309)</f>
        <v>104621</v>
      </c>
      <c r="H309" s="170">
        <v>155000</v>
      </c>
      <c r="I309" s="77">
        <f>H309-D309</f>
        <v>22513</v>
      </c>
      <c r="J309" s="77">
        <f>H309-G309</f>
        <v>50379</v>
      </c>
    </row>
    <row r="310" ht="12.75" spans="2:10">
      <c r="B310" s="57" t="s">
        <v>315</v>
      </c>
      <c r="C310" s="76" t="s">
        <v>316</v>
      </c>
      <c r="D310" s="150">
        <v>114875</v>
      </c>
      <c r="E310" s="150">
        <v>101972</v>
      </c>
      <c r="F310" s="149">
        <v>-49752</v>
      </c>
      <c r="G310" s="78">
        <f>SUM(E310:F310)</f>
        <v>52220</v>
      </c>
      <c r="H310" s="157">
        <v>124431</v>
      </c>
      <c r="I310" s="78">
        <f>H310-D310</f>
        <v>9556</v>
      </c>
      <c r="J310" s="78">
        <f>H310-G310</f>
        <v>72211</v>
      </c>
    </row>
    <row r="311" ht="12.75" spans="2:10">
      <c r="B311" s="57" t="s">
        <v>317</v>
      </c>
      <c r="C311" s="76" t="s">
        <v>318</v>
      </c>
      <c r="D311" s="150"/>
      <c r="E311" s="150">
        <v>97706</v>
      </c>
      <c r="F311" s="149">
        <f>-262164+359506</f>
        <v>97342</v>
      </c>
      <c r="G311" s="78">
        <f>SUM(E311:F311)</f>
        <v>195048</v>
      </c>
      <c r="H311" s="157"/>
      <c r="I311" s="78">
        <f>H311-D311</f>
        <v>0</v>
      </c>
      <c r="J311" s="78">
        <f>H311-G311</f>
        <v>-195048</v>
      </c>
    </row>
    <row r="312" ht="12.75" spans="3:10">
      <c r="C312" s="76" t="s">
        <v>319</v>
      </c>
      <c r="D312" s="78">
        <f>D53</f>
        <v>0</v>
      </c>
      <c r="E312" s="195"/>
      <c r="F312" s="195"/>
      <c r="G312" s="78">
        <f>E53</f>
        <v>0</v>
      </c>
      <c r="H312" s="166">
        <f>F53</f>
        <v>0</v>
      </c>
      <c r="I312" s="78">
        <f>H312-D312</f>
        <v>0</v>
      </c>
      <c r="J312" s="78">
        <f>H312-G312</f>
        <v>0</v>
      </c>
    </row>
    <row r="313" spans="3:10">
      <c r="C313" s="126"/>
      <c r="D313" s="150"/>
      <c r="E313" s="150"/>
      <c r="F313" s="149"/>
      <c r="G313" s="79">
        <f>SUM(E313:F313)</f>
        <v>0</v>
      </c>
      <c r="H313" s="157"/>
      <c r="I313" s="78">
        <f>H313-D313</f>
        <v>0</v>
      </c>
      <c r="J313" s="78">
        <f>H313-G313</f>
        <v>0</v>
      </c>
    </row>
    <row r="314" spans="4:10">
      <c r="D314" s="131">
        <f>SUM(D309:D313)</f>
        <v>247362</v>
      </c>
      <c r="E314" s="131">
        <f>SUM(E309:E311)+E313</f>
        <v>378451</v>
      </c>
      <c r="F314" s="131">
        <f>SUM(F309:F311)+F313</f>
        <v>-26562</v>
      </c>
      <c r="G314" s="131">
        <f>SUM(G309:G313)</f>
        <v>351889</v>
      </c>
      <c r="H314" s="131">
        <f>SUM(H309:H313)</f>
        <v>279431</v>
      </c>
      <c r="I314" s="131">
        <f>SUM(I309:I313)</f>
        <v>32069</v>
      </c>
      <c r="J314" s="131">
        <f>SUM(J309:J313)</f>
        <v>-72458</v>
      </c>
    </row>
    <row r="315" spans="4:10">
      <c r="D315" s="120"/>
      <c r="E315" s="120"/>
      <c r="F315" s="120"/>
      <c r="G315" s="120"/>
      <c r="H315" s="120"/>
      <c r="I315" s="120"/>
      <c r="J315" s="120"/>
    </row>
    <row r="316" spans="1:10">
      <c r="A316" s="56">
        <v>15</v>
      </c>
      <c r="C316" s="53" t="s">
        <v>320</v>
      </c>
      <c r="D316" s="120"/>
      <c r="E316" s="120"/>
      <c r="F316" s="120"/>
      <c r="G316" s="120"/>
      <c r="H316" s="120"/>
      <c r="I316" s="120"/>
      <c r="J316" s="120"/>
    </row>
    <row r="317" ht="12.75" spans="2:10">
      <c r="B317" s="57" t="s">
        <v>321</v>
      </c>
      <c r="C317" s="76" t="s">
        <v>322</v>
      </c>
      <c r="D317" s="148"/>
      <c r="E317" s="148"/>
      <c r="F317" s="147"/>
      <c r="G317" s="77">
        <f>SUM(E317:F317)</f>
        <v>0</v>
      </c>
      <c r="H317" s="170"/>
      <c r="I317" s="77">
        <f>H317-D317</f>
        <v>0</v>
      </c>
      <c r="J317" s="77">
        <f>H317-G317</f>
        <v>0</v>
      </c>
    </row>
    <row r="318" spans="3:10">
      <c r="C318" s="126"/>
      <c r="D318" s="150"/>
      <c r="E318" s="150"/>
      <c r="F318" s="149"/>
      <c r="G318" s="78">
        <f>SUM(E318:F318)</f>
        <v>0</v>
      </c>
      <c r="H318" s="157"/>
      <c r="I318" s="78">
        <f>H318-D318</f>
        <v>0</v>
      </c>
      <c r="J318" s="78">
        <f>H318-G318</f>
        <v>0</v>
      </c>
    </row>
    <row r="319" spans="4:10">
      <c r="D319" s="131">
        <f>SUM(D317:D318)</f>
        <v>0</v>
      </c>
      <c r="E319" s="131">
        <f t="shared" ref="E319:J319" si="29">SUM(E317:E318)</f>
        <v>0</v>
      </c>
      <c r="F319" s="131">
        <f t="shared" si="29"/>
        <v>0</v>
      </c>
      <c r="G319" s="131">
        <f t="shared" si="29"/>
        <v>0</v>
      </c>
      <c r="H319" s="131">
        <f t="shared" si="29"/>
        <v>0</v>
      </c>
      <c r="I319" s="131">
        <f t="shared" si="29"/>
        <v>0</v>
      </c>
      <c r="J319" s="131">
        <f t="shared" si="29"/>
        <v>0</v>
      </c>
    </row>
  </sheetData>
  <sheetProtection algorithmName="SHA-512" hashValue="s0PyRbxVr0+dngHb9yAJqmWBgAy9tHtOZsTR4FUqPHBmF/gz6dmgh7YRn2Abg2eSPfA8vfUgv+YXl9wJCZGpIg==" saltValue="cDkhNzyshZ0nSi8ef5MgPQ==" spinCount="100000" sheet="1" selectLockedCells="1"/>
  <mergeCells count="1">
    <mergeCell ref="D206:H206"/>
  </mergeCells>
  <printOptions horizontalCentered="1"/>
  <pageMargins left="0.236220472440945" right="0.15748031496063" top="0.393700787401575" bottom="0.275590551181102" header="0.47244094488189" footer="0.15748031496063"/>
  <pageSetup paperSize="9" scale="90" orientation="portrait" useFirstPageNumber="1"/>
  <headerFooter alignWithMargins="0">
    <oddFooter>&amp;RPage &amp;P+3 of 11</oddFooter>
  </headerFooter>
  <rowBreaks count="6" manualBreakCount="6">
    <brk id="32" max="16383" man="1"/>
    <brk id="79" max="16383" man="1"/>
    <brk id="142" max="16383" man="1"/>
    <brk id="186" max="16383" man="1"/>
    <brk id="238" max="16383" man="1"/>
    <brk id="278" max="16383" man="1"/>
  </rowBreaks>
  <ignoredErrors>
    <ignoredError sqref="D79:F79" evalError="1"/>
    <ignoredError sqref="H90" unlockedFormula="1"/>
    <ignoredError sqref="G286 G312" formula="1"/>
    <ignoredError sqref="G154 G290:G292 G317:G318 G313 G309:G311 G305 G297:G301" formulaRange="1"/>
  </ignoredErrors>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7"/>
  <sheetViews>
    <sheetView showGridLines="0" topLeftCell="A10" workbookViewId="0">
      <selection activeCell="M22" sqref="M22"/>
    </sheetView>
  </sheetViews>
  <sheetFormatPr defaultColWidth="9.14285714285714" defaultRowHeight="12.75"/>
  <cols>
    <col min="1" max="1" width="3" style="3" customWidth="1"/>
    <col min="2" max="2" width="9.14285714285714" style="3"/>
    <col min="3" max="3" width="8.57142857142857" style="3" customWidth="1"/>
    <col min="4" max="5" width="5" style="3" customWidth="1"/>
    <col min="6" max="14" width="10.2857142857143" style="4" customWidth="1"/>
    <col min="15" max="15" width="11.4285714285714" style="4" customWidth="1"/>
    <col min="16" max="16" width="9.14285714285714" style="3"/>
    <col min="17" max="17" width="62.1428571428571" style="3" customWidth="1"/>
    <col min="18" max="16384" width="9.14285714285714" style="3"/>
  </cols>
  <sheetData>
    <row r="1" customFormat="1" spans="1:15">
      <c r="A1" s="5" t="str">
        <f>'Cover &amp; Table of Contents'!B6&amp;" "&amp;'Cover &amp; Table of Contents'!B7</f>
        <v>Is-Swieqi Local Council</v>
      </c>
      <c r="B1" s="6"/>
      <c r="C1" s="6"/>
      <c r="D1" s="6"/>
      <c r="F1" s="7"/>
      <c r="H1" s="8"/>
      <c r="O1" s="37" t="s">
        <v>3</v>
      </c>
    </row>
    <row r="2" customFormat="1" spans="1:15">
      <c r="A2" s="9" t="s">
        <v>6</v>
      </c>
      <c r="B2" s="9"/>
      <c r="C2" s="9"/>
      <c r="D2" s="9"/>
      <c r="E2" s="10"/>
      <c r="F2" s="10"/>
      <c r="G2" s="10"/>
      <c r="H2" s="11"/>
      <c r="I2" s="10"/>
      <c r="J2" s="10"/>
      <c r="K2" s="10"/>
      <c r="L2" s="10"/>
      <c r="M2" s="10"/>
      <c r="N2" s="10"/>
      <c r="O2" s="11" t="str">
        <f>'Cover &amp; Table of Contents'!F25</f>
        <v>Financial Year 2023</v>
      </c>
    </row>
    <row r="3" s="1" customFormat="1" ht="14.25" spans="1:15">
      <c r="A3" s="2"/>
      <c r="B3" s="12"/>
      <c r="F3" s="13"/>
      <c r="G3" s="13"/>
      <c r="H3" s="14"/>
      <c r="I3" s="14"/>
      <c r="J3" s="14"/>
      <c r="K3" s="14"/>
      <c r="L3" s="14"/>
      <c r="M3" s="14"/>
      <c r="N3" s="14"/>
      <c r="O3" s="13"/>
    </row>
    <row r="4" s="1" customFormat="1" ht="15" spans="1:15">
      <c r="A4" s="2">
        <v>16</v>
      </c>
      <c r="B4" s="15" t="s">
        <v>22</v>
      </c>
      <c r="F4" s="13"/>
      <c r="G4" s="13"/>
      <c r="H4" s="14"/>
      <c r="I4" s="14"/>
      <c r="J4" s="14"/>
      <c r="K4" s="14"/>
      <c r="L4" s="14"/>
      <c r="M4" s="14"/>
      <c r="N4" s="14"/>
      <c r="O4" s="13"/>
    </row>
    <row r="5" s="1" customFormat="1" ht="15" spans="1:15">
      <c r="A5" s="2"/>
      <c r="B5" s="15"/>
      <c r="F5" s="13"/>
      <c r="G5" s="13"/>
      <c r="H5" s="14"/>
      <c r="I5" s="14"/>
      <c r="J5" s="14"/>
      <c r="K5" s="14"/>
      <c r="L5" s="14"/>
      <c r="M5" s="14"/>
      <c r="N5" s="14"/>
      <c r="O5" s="13"/>
    </row>
    <row r="6" s="1" customFormat="1" ht="17.25" customHeight="1" spans="1:15">
      <c r="A6" s="2"/>
      <c r="F6" s="16"/>
      <c r="G6" s="16"/>
      <c r="H6" s="16"/>
      <c r="I6" s="16"/>
      <c r="J6" s="16"/>
      <c r="K6" s="16"/>
      <c r="L6" s="16"/>
      <c r="M6" s="16"/>
      <c r="N6" s="16"/>
      <c r="O6" s="16"/>
    </row>
    <row r="7" s="1" customFormat="1" ht="45" spans="1:17">
      <c r="A7" s="2"/>
      <c r="B7" s="17" t="s">
        <v>323</v>
      </c>
      <c r="D7" s="18"/>
      <c r="E7" s="18"/>
      <c r="F7" s="19" t="s">
        <v>324</v>
      </c>
      <c r="G7" s="19" t="s">
        <v>325</v>
      </c>
      <c r="H7" s="19" t="s">
        <v>326</v>
      </c>
      <c r="I7" s="19" t="s">
        <v>327</v>
      </c>
      <c r="J7" s="19" t="s">
        <v>328</v>
      </c>
      <c r="K7" s="19" t="s">
        <v>329</v>
      </c>
      <c r="L7" s="19" t="s">
        <v>330</v>
      </c>
      <c r="M7" s="19" t="s">
        <v>331</v>
      </c>
      <c r="N7" s="19" t="s">
        <v>332</v>
      </c>
      <c r="O7" s="38" t="s">
        <v>172</v>
      </c>
      <c r="P7" s="39"/>
      <c r="Q7" s="50" t="s">
        <v>333</v>
      </c>
    </row>
    <row r="8" s="1" customFormat="1" spans="1:17">
      <c r="A8" s="2"/>
      <c r="B8" s="20" t="s">
        <v>334</v>
      </c>
      <c r="F8" s="21">
        <v>0.2</v>
      </c>
      <c r="G8" s="21">
        <v>0.1</v>
      </c>
      <c r="H8" s="21">
        <v>1</v>
      </c>
      <c r="I8" s="229" t="s">
        <v>335</v>
      </c>
      <c r="J8" s="21">
        <v>1</v>
      </c>
      <c r="K8" s="21">
        <v>0.2</v>
      </c>
      <c r="L8" s="21">
        <v>0.25</v>
      </c>
      <c r="M8" s="21">
        <v>0.1</v>
      </c>
      <c r="N8" s="21">
        <v>0.25</v>
      </c>
      <c r="O8" s="40"/>
      <c r="P8" s="39"/>
      <c r="Q8" s="50" t="s">
        <v>336</v>
      </c>
    </row>
    <row r="9" s="2" customFormat="1" spans="2:16">
      <c r="B9" s="17"/>
      <c r="F9" s="13" t="s">
        <v>37</v>
      </c>
      <c r="G9" s="13" t="s">
        <v>37</v>
      </c>
      <c r="H9" s="13" t="s">
        <v>37</v>
      </c>
      <c r="I9" s="13" t="s">
        <v>37</v>
      </c>
      <c r="J9" s="13" t="s">
        <v>37</v>
      </c>
      <c r="K9" s="13" t="s">
        <v>37</v>
      </c>
      <c r="L9" s="13" t="s">
        <v>37</v>
      </c>
      <c r="M9" s="13" t="s">
        <v>37</v>
      </c>
      <c r="N9" s="13" t="s">
        <v>37</v>
      </c>
      <c r="O9" s="13" t="s">
        <v>37</v>
      </c>
      <c r="P9" s="1"/>
    </row>
    <row r="10" s="1" customFormat="1" spans="1:15">
      <c r="A10" s="2"/>
      <c r="B10" s="17" t="s">
        <v>337</v>
      </c>
      <c r="F10" s="13"/>
      <c r="G10" s="13"/>
      <c r="H10" s="14"/>
      <c r="I10" s="14"/>
      <c r="J10" s="14"/>
      <c r="K10" s="14"/>
      <c r="L10" s="14"/>
      <c r="M10" s="14"/>
      <c r="N10" s="14"/>
      <c r="O10" s="13"/>
    </row>
    <row r="11" s="1" customFormat="1" spans="1:17">
      <c r="A11" s="2"/>
      <c r="B11" s="20" t="s">
        <v>338</v>
      </c>
      <c r="D11" s="22">
        <f>'Cover &amp; Table of Contents'!B15</f>
        <v>2023</v>
      </c>
      <c r="E11" s="22"/>
      <c r="F11" s="23">
        <v>18270</v>
      </c>
      <c r="G11" s="23">
        <v>160000</v>
      </c>
      <c r="H11" s="23">
        <v>100101</v>
      </c>
      <c r="I11" s="23">
        <v>38984</v>
      </c>
      <c r="J11" s="23">
        <v>75507</v>
      </c>
      <c r="K11" s="23">
        <v>36423</v>
      </c>
      <c r="L11" s="23">
        <v>27723</v>
      </c>
      <c r="M11" s="23">
        <v>1650000</v>
      </c>
      <c r="N11" s="23">
        <v>9712</v>
      </c>
      <c r="O11" s="41">
        <f>SUM(F11:N11)</f>
        <v>2116720</v>
      </c>
      <c r="P11" s="39"/>
      <c r="Q11" s="50" t="s">
        <v>339</v>
      </c>
    </row>
    <row r="12" s="1" customFormat="1" spans="1:15">
      <c r="A12" s="2"/>
      <c r="B12" s="20" t="s">
        <v>340</v>
      </c>
      <c r="F12" s="24"/>
      <c r="G12" s="24"/>
      <c r="H12" s="24"/>
      <c r="I12" s="24">
        <v>3000</v>
      </c>
      <c r="J12" s="24"/>
      <c r="K12" s="24">
        <v>3000</v>
      </c>
      <c r="L12" s="24">
        <v>4000</v>
      </c>
      <c r="M12" s="24">
        <f>255000+100000</f>
        <v>355000</v>
      </c>
      <c r="N12" s="24">
        <v>1000</v>
      </c>
      <c r="O12" s="42">
        <f>SUM(F12:N12)</f>
        <v>366000</v>
      </c>
    </row>
    <row r="13" s="1" customFormat="1" spans="1:17">
      <c r="A13" s="2"/>
      <c r="B13" s="20" t="s">
        <v>341</v>
      </c>
      <c r="F13" s="25"/>
      <c r="G13" s="25"/>
      <c r="H13" s="25"/>
      <c r="I13" s="25"/>
      <c r="J13" s="25"/>
      <c r="K13" s="25"/>
      <c r="L13" s="25"/>
      <c r="M13" s="25"/>
      <c r="N13" s="25"/>
      <c r="O13" s="43">
        <f>SUM(F13:N13)</f>
        <v>0</v>
      </c>
      <c r="P13" s="39"/>
      <c r="Q13" s="50" t="s">
        <v>342</v>
      </c>
    </row>
    <row r="14" s="1" customFormat="1" spans="1:15">
      <c r="A14" s="2"/>
      <c r="B14" s="20" t="s">
        <v>343</v>
      </c>
      <c r="D14" s="22">
        <f>'Cover &amp; Table of Contents'!B15</f>
        <v>2023</v>
      </c>
      <c r="F14" s="26">
        <f>SUM(F11:F13)</f>
        <v>18270</v>
      </c>
      <c r="G14" s="26">
        <f t="shared" ref="G14:O14" si="0">SUM(G11:G13)</f>
        <v>160000</v>
      </c>
      <c r="H14" s="26">
        <f t="shared" si="0"/>
        <v>100101</v>
      </c>
      <c r="I14" s="26">
        <f t="shared" si="0"/>
        <v>41984</v>
      </c>
      <c r="J14" s="26">
        <f t="shared" si="0"/>
        <v>75507</v>
      </c>
      <c r="K14" s="26">
        <f t="shared" si="0"/>
        <v>39423</v>
      </c>
      <c r="L14" s="26">
        <f t="shared" si="0"/>
        <v>31723</v>
      </c>
      <c r="M14" s="26">
        <f t="shared" si="0"/>
        <v>2005000</v>
      </c>
      <c r="N14" s="26">
        <f t="shared" si="0"/>
        <v>10712</v>
      </c>
      <c r="O14" s="26">
        <f t="shared" si="0"/>
        <v>2482720</v>
      </c>
    </row>
    <row r="15" s="1" customFormat="1" spans="1:15">
      <c r="A15" s="2"/>
      <c r="B15" s="20"/>
      <c r="F15" s="13"/>
      <c r="G15" s="13"/>
      <c r="H15" s="14"/>
      <c r="I15" s="14"/>
      <c r="J15" s="14"/>
      <c r="K15" s="14"/>
      <c r="L15" s="14"/>
      <c r="M15" s="14"/>
      <c r="N15" s="14"/>
      <c r="O15" s="13"/>
    </row>
    <row r="16" s="1" customFormat="1" spans="1:15">
      <c r="A16" s="2"/>
      <c r="B16" s="17" t="s">
        <v>344</v>
      </c>
      <c r="F16" s="13"/>
      <c r="G16" s="13"/>
      <c r="H16" s="14"/>
      <c r="I16" s="14"/>
      <c r="J16" s="14"/>
      <c r="K16" s="14"/>
      <c r="L16" s="14"/>
      <c r="M16" s="14"/>
      <c r="N16" s="14"/>
      <c r="O16" s="13"/>
    </row>
    <row r="17" s="1" customFormat="1" spans="1:17">
      <c r="A17" s="2"/>
      <c r="B17" s="20" t="s">
        <v>338</v>
      </c>
      <c r="D17" s="22">
        <f>'Cover &amp; Table of Contents'!B15</f>
        <v>2023</v>
      </c>
      <c r="F17" s="27"/>
      <c r="G17" s="27"/>
      <c r="H17" s="27"/>
      <c r="I17" s="27"/>
      <c r="J17" s="27"/>
      <c r="K17" s="27"/>
      <c r="L17" s="27"/>
      <c r="M17" s="27">
        <v>1016494</v>
      </c>
      <c r="N17" s="27"/>
      <c r="O17" s="44">
        <f>SUM(F17:N17)</f>
        <v>1016494</v>
      </c>
      <c r="P17" s="39"/>
      <c r="Q17" s="50" t="s">
        <v>339</v>
      </c>
    </row>
    <row r="18" s="1" customFormat="1" spans="1:15">
      <c r="A18" s="2"/>
      <c r="B18" s="20" t="s">
        <v>340</v>
      </c>
      <c r="F18" s="28"/>
      <c r="G18" s="28"/>
      <c r="H18" s="28"/>
      <c r="I18" s="28"/>
      <c r="J18" s="28">
        <v>0</v>
      </c>
      <c r="K18" s="28"/>
      <c r="L18" s="28"/>
      <c r="M18" s="28">
        <f>80000+178500</f>
        <v>258500</v>
      </c>
      <c r="N18" s="28"/>
      <c r="O18" s="45">
        <f>SUM(F18:N18)</f>
        <v>258500</v>
      </c>
    </row>
    <row r="19" s="1" customFormat="1" spans="1:15">
      <c r="A19" s="2"/>
      <c r="B19" s="20" t="s">
        <v>343</v>
      </c>
      <c r="D19" s="22">
        <f>'Cover &amp; Table of Contents'!B15</f>
        <v>2023</v>
      </c>
      <c r="F19" s="26">
        <f>SUM(F17:F18)</f>
        <v>0</v>
      </c>
      <c r="G19" s="26">
        <f t="shared" ref="G19:O19" si="1">SUM(G17:G18)</f>
        <v>0</v>
      </c>
      <c r="H19" s="26">
        <f t="shared" si="1"/>
        <v>0</v>
      </c>
      <c r="I19" s="26">
        <f t="shared" si="1"/>
        <v>0</v>
      </c>
      <c r="J19" s="26">
        <f t="shared" si="1"/>
        <v>0</v>
      </c>
      <c r="K19" s="26">
        <f t="shared" si="1"/>
        <v>0</v>
      </c>
      <c r="L19" s="26">
        <f t="shared" si="1"/>
        <v>0</v>
      </c>
      <c r="M19" s="26">
        <f t="shared" si="1"/>
        <v>1274994</v>
      </c>
      <c r="N19" s="26">
        <f t="shared" si="1"/>
        <v>0</v>
      </c>
      <c r="O19" s="26">
        <f t="shared" si="1"/>
        <v>1274994</v>
      </c>
    </row>
    <row r="20" s="1" customFormat="1" spans="1:15">
      <c r="A20" s="2"/>
      <c r="B20" s="20"/>
      <c r="F20" s="13"/>
      <c r="G20" s="13"/>
      <c r="H20" s="14"/>
      <c r="I20" s="14"/>
      <c r="J20" s="14"/>
      <c r="K20" s="14"/>
      <c r="L20" s="14"/>
      <c r="M20" s="14"/>
      <c r="N20" s="14"/>
      <c r="O20" s="13"/>
    </row>
    <row r="21" s="1" customFormat="1" spans="1:15">
      <c r="A21" s="2"/>
      <c r="B21" s="17" t="s">
        <v>345</v>
      </c>
      <c r="F21" s="13"/>
      <c r="G21" s="13"/>
      <c r="H21" s="14"/>
      <c r="I21" s="14"/>
      <c r="J21" s="14"/>
      <c r="K21" s="14"/>
      <c r="L21" s="14"/>
      <c r="M21" s="14"/>
      <c r="N21" s="14"/>
      <c r="O21" s="13"/>
    </row>
    <row r="22" s="1" customFormat="1" spans="1:17">
      <c r="A22" s="2"/>
      <c r="B22" s="20" t="s">
        <v>338</v>
      </c>
      <c r="D22" s="22">
        <f>'Cover &amp; Table of Contents'!B15</f>
        <v>2023</v>
      </c>
      <c r="F22" s="23">
        <v>17052</v>
      </c>
      <c r="G22" s="23">
        <v>39588</v>
      </c>
      <c r="H22" s="23">
        <v>87837</v>
      </c>
      <c r="I22" s="23">
        <v>27997</v>
      </c>
      <c r="J22" s="23">
        <v>75507</v>
      </c>
      <c r="K22" s="23">
        <v>32580</v>
      </c>
      <c r="L22" s="23">
        <v>25377</v>
      </c>
      <c r="M22" s="23">
        <v>467134</v>
      </c>
      <c r="N22" s="23">
        <v>6049</v>
      </c>
      <c r="O22" s="44">
        <f>SUM(F22:N22)</f>
        <v>779121</v>
      </c>
      <c r="P22" s="39"/>
      <c r="Q22" s="50" t="s">
        <v>339</v>
      </c>
    </row>
    <row r="23" s="1" customFormat="1" spans="1:15">
      <c r="A23" s="2"/>
      <c r="B23" s="20" t="s">
        <v>346</v>
      </c>
      <c r="F23" s="24">
        <v>1218</v>
      </c>
      <c r="G23" s="24">
        <v>907.1</v>
      </c>
      <c r="H23" s="24">
        <v>0</v>
      </c>
      <c r="I23" s="24">
        <v>2841</v>
      </c>
      <c r="J23" s="24">
        <v>0</v>
      </c>
      <c r="K23" s="24">
        <v>1941</v>
      </c>
      <c r="L23" s="24">
        <v>1745</v>
      </c>
      <c r="M23" s="24">
        <v>41852</v>
      </c>
      <c r="N23" s="24">
        <v>250</v>
      </c>
      <c r="O23" s="46">
        <f>SUM(F23:N23)</f>
        <v>50754.1</v>
      </c>
    </row>
    <row r="24" s="1" customFormat="1" spans="1:17">
      <c r="A24" s="2"/>
      <c r="B24" s="20" t="s">
        <v>347</v>
      </c>
      <c r="F24" s="25"/>
      <c r="G24" s="25"/>
      <c r="H24" s="25"/>
      <c r="I24" s="25"/>
      <c r="J24" s="25"/>
      <c r="K24" s="25"/>
      <c r="L24" s="25"/>
      <c r="M24" s="25"/>
      <c r="N24" s="25"/>
      <c r="O24" s="45">
        <f>SUM(F24:N24)</f>
        <v>0</v>
      </c>
      <c r="P24" s="39"/>
      <c r="Q24" s="50" t="s">
        <v>342</v>
      </c>
    </row>
    <row r="25" s="1" customFormat="1" spans="1:15">
      <c r="A25" s="2"/>
      <c r="B25" s="20" t="s">
        <v>343</v>
      </c>
      <c r="D25" s="22">
        <f>'Cover &amp; Table of Contents'!B15</f>
        <v>2023</v>
      </c>
      <c r="F25" s="26">
        <f>SUM(F22:F24)</f>
        <v>18270</v>
      </c>
      <c r="G25" s="26">
        <f t="shared" ref="G25:O25" si="2">SUM(G22:G24)</f>
        <v>40495.1</v>
      </c>
      <c r="H25" s="26">
        <f t="shared" si="2"/>
        <v>87837</v>
      </c>
      <c r="I25" s="26">
        <f t="shared" si="2"/>
        <v>30838</v>
      </c>
      <c r="J25" s="26">
        <f t="shared" si="2"/>
        <v>75507</v>
      </c>
      <c r="K25" s="26">
        <f t="shared" si="2"/>
        <v>34521</v>
      </c>
      <c r="L25" s="26">
        <f t="shared" si="2"/>
        <v>27122</v>
      </c>
      <c r="M25" s="26">
        <f t="shared" si="2"/>
        <v>508986</v>
      </c>
      <c r="N25" s="26">
        <f t="shared" si="2"/>
        <v>6299</v>
      </c>
      <c r="O25" s="26">
        <f t="shared" si="2"/>
        <v>829875.1</v>
      </c>
    </row>
    <row r="26" s="1" customFormat="1" ht="13.5" spans="1:15">
      <c r="A26" s="2"/>
      <c r="B26" s="20"/>
      <c r="F26" s="18"/>
      <c r="G26" s="18"/>
      <c r="H26" s="29"/>
      <c r="I26" s="29"/>
      <c r="J26" s="29"/>
      <c r="K26" s="29"/>
      <c r="L26" s="29"/>
      <c r="M26" s="29"/>
      <c r="N26" s="29"/>
      <c r="O26" s="13"/>
    </row>
    <row r="27" s="1" customFormat="1" spans="1:15">
      <c r="A27" s="2"/>
      <c r="B27" s="17" t="s">
        <v>348</v>
      </c>
      <c r="E27" s="30">
        <f>'Cover &amp; Table of Contents'!B15-1</f>
        <v>2022</v>
      </c>
      <c r="F27" s="31">
        <v>2274</v>
      </c>
      <c r="G27" s="32">
        <v>22453</v>
      </c>
      <c r="H27" s="32">
        <v>13355</v>
      </c>
      <c r="I27" s="32">
        <v>13561</v>
      </c>
      <c r="J27" s="32">
        <v>0</v>
      </c>
      <c r="K27" s="32">
        <v>7085</v>
      </c>
      <c r="L27" s="32">
        <v>11360</v>
      </c>
      <c r="M27" s="32">
        <v>300849</v>
      </c>
      <c r="N27" s="32">
        <v>5953</v>
      </c>
      <c r="O27" s="47">
        <f>SUM(F27:N27)</f>
        <v>376890</v>
      </c>
    </row>
    <row r="28" s="1" customFormat="1" spans="1:15">
      <c r="A28" s="2"/>
      <c r="B28" s="17" t="s">
        <v>349</v>
      </c>
      <c r="E28" s="30">
        <f>'Cover &amp; Table of Contents'!B15</f>
        <v>2023</v>
      </c>
      <c r="F28" s="33">
        <f>F11-F17-F22</f>
        <v>1218</v>
      </c>
      <c r="G28" s="34">
        <f t="shared" ref="G28:O28" si="3">G11-G17-G22</f>
        <v>120412</v>
      </c>
      <c r="H28" s="34">
        <f t="shared" si="3"/>
        <v>12264</v>
      </c>
      <c r="I28" s="34">
        <f t="shared" si="3"/>
        <v>10987</v>
      </c>
      <c r="J28" s="34">
        <f t="shared" si="3"/>
        <v>0</v>
      </c>
      <c r="K28" s="34">
        <f t="shared" si="3"/>
        <v>3843</v>
      </c>
      <c r="L28" s="34">
        <f t="shared" si="3"/>
        <v>2346</v>
      </c>
      <c r="M28" s="34">
        <f t="shared" si="3"/>
        <v>166372</v>
      </c>
      <c r="N28" s="34">
        <f t="shared" si="3"/>
        <v>3663</v>
      </c>
      <c r="O28" s="48">
        <f t="shared" si="3"/>
        <v>321105</v>
      </c>
    </row>
    <row r="29" s="1" customFormat="1" ht="13.5" spans="1:15">
      <c r="A29" s="2"/>
      <c r="B29" s="17" t="s">
        <v>348</v>
      </c>
      <c r="E29" s="30">
        <f>'Cover &amp; Table of Contents'!B15</f>
        <v>2023</v>
      </c>
      <c r="F29" s="35">
        <f>F14-F19-F25</f>
        <v>0</v>
      </c>
      <c r="G29" s="36">
        <f t="shared" ref="G29:O29" si="4">G14-G19-G25</f>
        <v>119504.9</v>
      </c>
      <c r="H29" s="36">
        <f t="shared" si="4"/>
        <v>12264</v>
      </c>
      <c r="I29" s="36">
        <f t="shared" si="4"/>
        <v>11146</v>
      </c>
      <c r="J29" s="36">
        <f t="shared" si="4"/>
        <v>0</v>
      </c>
      <c r="K29" s="36">
        <f t="shared" si="4"/>
        <v>4902</v>
      </c>
      <c r="L29" s="36">
        <f t="shared" si="4"/>
        <v>4601</v>
      </c>
      <c r="M29" s="36">
        <f t="shared" si="4"/>
        <v>221020</v>
      </c>
      <c r="N29" s="36">
        <f t="shared" si="4"/>
        <v>4413</v>
      </c>
      <c r="O29" s="49">
        <f t="shared" si="4"/>
        <v>377850.9</v>
      </c>
    </row>
    <row r="30" s="1" customFormat="1" spans="1:15">
      <c r="A30" s="2"/>
      <c r="B30" s="17"/>
      <c r="F30" s="18"/>
      <c r="G30" s="18"/>
      <c r="H30" s="29"/>
      <c r="I30" s="29"/>
      <c r="J30" s="29"/>
      <c r="K30" s="29"/>
      <c r="L30" s="29"/>
      <c r="M30" s="29"/>
      <c r="N30" s="29"/>
      <c r="O30" s="13"/>
    </row>
    <row r="31" s="1" customFormat="1" spans="1:15">
      <c r="A31" s="2"/>
      <c r="C31" s="4"/>
      <c r="D31" s="4"/>
      <c r="E31" s="4"/>
      <c r="F31" s="4"/>
      <c r="G31" s="4"/>
      <c r="H31" s="4"/>
      <c r="I31" s="14"/>
      <c r="J31" s="14"/>
      <c r="K31" s="14"/>
      <c r="L31" s="14"/>
      <c r="M31" s="14"/>
      <c r="N31" s="14"/>
      <c r="O31" s="13"/>
    </row>
    <row r="32" spans="3:5">
      <c r="C32" s="4"/>
      <c r="D32" s="4"/>
      <c r="E32" s="4"/>
    </row>
    <row r="33" spans="3:5">
      <c r="C33" s="4"/>
      <c r="D33" s="4"/>
      <c r="E33" s="4"/>
    </row>
    <row r="34" spans="3:5">
      <c r="C34" s="4"/>
      <c r="D34" s="4"/>
      <c r="E34" s="4"/>
    </row>
    <row r="35" spans="3:5">
      <c r="C35" s="4"/>
      <c r="D35" s="4"/>
      <c r="E35" s="4"/>
    </row>
    <row r="36" spans="3:5">
      <c r="C36" s="4"/>
      <c r="D36" s="4"/>
      <c r="E36" s="4"/>
    </row>
    <row r="37" spans="3:5">
      <c r="C37" s="4"/>
      <c r="D37" s="4"/>
      <c r="E37" s="4"/>
    </row>
  </sheetData>
  <sheetProtection algorithmName="SHA-512" hashValue="9tnAQ4qq1uzcXWsYghUOyzYk1klwwxXqnxp5qJviEeS3LDwAeohxybDpHKaBvieiESKtVEIhj05sfudBjOZfVA==" saltValue="hfeZgcNqnjoCVsDFnF5dDw==" spinCount="100000" sheet="1" selectLockedCells="1"/>
  <dataValidations count="3">
    <dataValidation allowBlank="1" showInputMessage="1" showErrorMessage="1" prompt="Enter type of Asset example  Property" sqref="F7"/>
    <dataValidation type="whole" operator="lessThanOrEqual" allowBlank="1" showInputMessage="1" showErrorMessage="1" error="A negative figure should be entered" prompt="Please enter a negative figure" sqref="G13:N13">
      <formula1>0</formula1>
    </dataValidation>
    <dataValidation type="whole" operator="lessThanOrEqual" allowBlank="1" showInputMessage="1" showErrorMessage="1" error="A negative  number should be entered." prompt="Please enter a negative number." sqref="G24:N24">
      <formula1>0</formula1>
    </dataValidation>
  </dataValidations>
  <printOptions horizontalCentered="1"/>
  <pageMargins left="0.15748031496063" right="0.15748031496063" top="0.984251968503937" bottom="0.984251968503937" header="0.511811023622047" footer="0.511811023622047"/>
  <pageSetup paperSize="9" firstPageNumber="11" orientation="landscape" useFirstPageNumber="1"/>
  <headerFooter alignWithMargins="0">
    <oddFooter>&amp;R&amp;"Times New Roman,Regular"Page &amp;P of 11</oddFooter>
  </headerFooter>
  <pictur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p : p r o p e r t i e s   x m l n s : p = " h t t p : / / s c h e m a s . m i c r o s o f t . c o m / o f f i c e / 2 0 0 6 / m e t a d a t a / p r o p e r t i e s "   x m l n s : x s i = " h t t p : / / w w w . w 3 . o r g / 2 0 0 1 / X M L S c h e m a - i n s t a n c e "   x m l n s : p c = " h t t p : / / s c h e m a s . m i c r o s o f t . c o m / o f f i c e / i n f o p a t h / 2 0 0 7 / P a r t n e r C o n t r o l s " > < d o c u m e n t M a n a g e m e n t > < P u b l i s h i n g R o l l u p I m a g e   x m l n s = " h t t p : / / s c h e m a s . m i c r o s o f t . c o m / s h a r e p o i n t / v 3 "   x s i : n i l = " t r u e " > < / P u b l i s h i n g R o l l u p I m a g e > < C o m m u n i t y T a x o n o m y N o t e _ 0   x m l n s = " 3 9 7 4 e 9 4 1 - d f 9 5 - 4 2 5 d - a e 3 0 - 2 f f f 0 4 2 6 7 f 7 f " > < T e r m s   x m l n s = " h t t p : / / s c h e m a s . m i c r o s o f t . c o m / o f f i c e / i n f o p a t h / 2 0 0 7 / P a r t n e r C o n t r o l s " > < / T e r m s > < / C o m m u n i t y T a x o n o m y N o t e _ 0 > < C o n t e n t T y p e T a x o n o m y N o t e _ 0   x m l n s = " 3 9 7 4 e 9 4 1 - d f 9 5 - 4 2 5 d - a e 3 0 - 2 f f f 0 4 2 6 7 f 7 f " > < T e r m s   x m l n s = " h t t p : / / s c h e m a s . m i c r o s o f t . c o m / o f f i c e / i n f o p a t h / 2 0 0 7 / P a r t n e r C o n t r o l s " > < / T e r m s > < / C o n t e n t T y p e T a x o n o m y N o t e _ 0 > < T a x C a t c h A l l   x m l n s = " 6 0 3 a b f 1 0 - 6 6 1 7 - 4 a d d - b 7 1 3 - 7 7 8 2 e f 6 3 0 d 5 5 " / > < P u b l i s h i n g C o n t a c t E m a i l   x m l n s = " h t t p : / / s c h e m a s . m i c r o s o f t . c o m / s h a r e p o i n t / v 3 "   x s i : n i l = " t r u e " > < / P u b l i s h i n g C o n t a c t E m a i l > < P u b l i s h i n g V a r i a t i o n R e l a t i o n s h i p L i n k F i e l d I D   x m l n s = " h t t p : / / s c h e m a s . m i c r o s o f t . c o m / s h a r e p o i n t / v 3 " > < U r l   x s i : n i l = " t r u e " > < / U r l > < D e s c r i p t i o n   x s i : n i l = " t r u e " > < / D e s c r i p t i o n > < / P u b l i s h i n g V a r i a t i o n R e l a t i o n s h i p L i n k F i e l d I D > < S u b j e c t T a x o n o m y _ 0   x m l n s = " 3 9 7 4 e 9 4 1 - d f 9 5 - 4 2 5 d - a e 3 0 - 2 f f f 0 4 2 6 7 f 7 f " > < T e r m s   x m l n s = " h t t p : / / s c h e m a s . m i c r o s o f t . c o m / o f f i c e / i n f o p a t h / 2 0 0 7 / P a r t n e r C o n t r o l s " > < / T e r m s > < / S u b j e c t T a x o n o m y _ 0 > < B u s i n e s s T a x o n o m y N o t e _ 0   x m l n s = " 3 9 7 4 e 9 4 1 - d f 9 5 - 4 2 5 d - a e 3 0 - 2 f f f 0 4 2 6 7 f 7 f " > < T e r m s   x m l n s = " h t t p : / / s c h e m a s . m i c r o s o f t . c o m / o f f i c e / i n f o p a t h / 2 0 0 7 / P a r t n e r C o n t r o l s " > < / T e r m s > < / B u s i n e s s T a x o n o m y N o t e _ 0 > < P u b l i s h i n g V a r i a t i o n G r o u p I D   x m l n s = " h t t p : / / s c h e m a s . m i c r o s o f t . c o m / s h a r e p o i n t / v 3 "   x s i : n i l = " t r u e " / > < C o m m e n t s T h r e a d   x m l n s = " 3 9 7 4 e 9 4 1 - d f 9 5 - 4 2 5 d - a e 3 0 - 2 f f f 0 4 2 6 7 f 7 f "   x s i : n i l = " t r u e " / > < A u d i e n c e   x m l n s = " h t t p : / / s c h e m a s . m i c r o s o f t . c o m / s h a r e p o i n t / v 3 "   x s i : n i l = " t r u e " > < / A u d i e n c e > < P u b l i s h i n g E x p i r a t i o n D a t e   x m l n s = " h t t p : / / s c h e m a s . m i c r o s o f t . c o m / s h a r e p o i n t / v 3 "   x s i : n i l = " t r u e " / > < H T M L M e t a T a g   x m l n s = " 3 9 7 4 e 9 4 1 - d f 9 5 - 4 2 5 d - a e 3 0 - 2 f f f 0 4 2 6 7 f 7 f "   x s i : n i l = " t r u e " > < / H T M L M e t a T a g > < P u b l i s h i n g C o n t a c t P i c t u r e   x m l n s = " h t t p : / / s c h e m a s . m i c r o s o f t . c o m / s h a r e p o i n t / v 3 " > < U r l   x s i : n i l = " t r u e " > < / U r l > < D e s c r i p t i o n   x s i : n i l = " t r u e " > < / D e s c r i p t i o n > < / P u b l i s h i n g C o n t a c t P i c t u r e > < P u b l i s h i n g S t a r t D a t e   x m l n s = " h t t p : / / s c h e m a s . m i c r o s o f t . c o m / s h a r e p o i n t / v 3 "   x s i : n i l = " t r u e " / > < A l l o w C o m m e n t   x m l n s = " 3 9 7 4 e 9 4 1 - d f 9 5 - 4 2 5 d - a e 3 0 - 2 f f f 0 4 2 6 7 f 7 f "   x s i : n i l = " t r u e " > < / A l l o w C o m m e n t > < P u b l i s h i n g C o n t a c t   x m l n s = " h t t p : / / s c h e m a s . m i c r o s o f t . c o m / s h a r e p o i n t / v 3 " > < U s e r I n f o > < D i s p l a y N a m e > < / D i s p l a y N a m e > < A c c o u n t I d   x s i : n i l = " t r u e " > < / A c c o u n t I d > < A c c o u n t T y p e / > < / U s e r I n f o > < / P u b l i s h i n g C o n t a c t > < P u b l i s h i n g C o n t a c t N a m e   x m l n s = " h t t p : / / s c h e m a s . m i c r o s o f t . c o m / s h a r e p o i n t / v 3 "   x s i : n i l = " t r u e " > < / P u b l i s h i n g C o n t a c t N a m e > < L i f e E v e n t T a x o n o m y N o t e _ 0   x m l n s = " 3 9 7 4 e 9 4 1 - d f 9 5 - 4 2 5 d - a e 3 0 - 2 f f f 0 4 2 6 7 f 7 f " > < T e r m s   x m l n s = " h t t p : / / s c h e m a s . m i c r o s o f t . c o m / o f f i c e / i n f o p a t h / 2 0 0 7 / P a r t n e r C o n t r o l s " > < / T e r m s > < / L i f e E v e n t T a x o n o m y N o t e _ 0 > < C o m m e n t s   x m l n s = " h t t p : / / s c h e m a s . m i c r o s o f t . c o m / s h a r e p o i n t / v 3 "   x s i : n i l = " t r u e " > < / C o m m e n t s > < A v e r a g e R a t i n g   x m l n s = " h t t p : / / s c h e m a s . m i c r o s o f t . c o m / s h a r e p o i n t / v 3 "   x s i : n i l = " t r u e " / > < / d o c u m e n t M a n a g e m e n t > < / p : p r o p e r t i e s > 
</file>

<file path=customXml/item2.xml>��< ? m s o - c o n t e n t T y p e ? > < F o r m T e m p l a t e s   x m l n s = " h t t p : / / s c h e m a s . m i c r o s o f t . c o m / s h a r e p o i n t / v 3 / c o n t e n t t y p e / f o r m s " > < D i s p l a y > D o c u m e n t L i b r a r y F o r m < / D i s p l a y > < E d i t > D o c u m e n t L i b r a r y F o r m < / E d i t > < N e w > D o c u m e n t L i b r a r y F o r m < / N e w > < / F o r m T e m p l a t e s > 
</file>

<file path=customXml/item3.xml>��< ? m s o - c o n t e n t T y p e ? > < s p e : R e c e i v e r s   x m l n s : s p e = " h t t p : / / s c h e m a s . m i c r o s o f t . c o m / s h a r e p o i n t / e v e n t s " > < R e c e i v e r > < N a m e > I t e m D e l e t i n g < / N a m e > < S y n c h r o n i z a t i o n > S y n c h r o n o u s < / S y n c h r o n i z a t i o n > < T y p e > 3 < / T y p e > < S e q u e n c e N u m b e r > 1 0 0 0 < / S e q u e n c e N u m b e r > < A s s e m b l y > M I T A . E G o v . P o r t a l . F e a t u r e R e c e i v e r s ,   V e r s i o n = 1 . 0 . 0 . 0 ,   C u l t u r e = n e u t r a l ,   P u b l i c K e y T o k e n = 6 6 6 2 6 0 6 5 7 0 d f 5 d f 6 < / A s s e m b l y > < C l a s s > M I T A . E G o v . P o r t a l . F e a t u r e R e c e i v e r s . E G o v P a g e E v e n t R e c e i v e r < / C l a s s > < D a t a > < / D a t a > < F i l t e r > < / F i l t e r > < / R e c e i v e r > < / s p e : R e c e i v e r s > 
</file>

<file path=customXml/item4.xml>��< ? x m l   v e r s i o n = " 1 . 0 " ? > < c t : c o n t e n t T y p e S c h e m a   c t : _ = " "   m a : _ = " "   m a : c o n t e n t T y p e N a m e = " e G o v   P a g e "   m a : c o n t e n t T y p e I D = " 0 x 0 1 0 1 0 0 C 5 6 8 D B 5 2 D 9 D 0 A 1 4 D 9 B 2 F D C C 9 6 6 6 6 E 9 F 2 0 0 7 9 4 8 1 3 0 E C 3 D B 0 6 4 5 8 4 E 2 1 9 9 5 4 2 3 7 A F 3 9 0 0 0 2 4 0 C 7 9 2 0 F 1 1 4 C F 3 A D 1 6 A C A 5 5 A 8 8 3 0 B D 0 0 1 7 2 B D 0 B 5 6 1 D C C 3 4 F 9 E E 5 3 6 2 6 7 E D 9 4 9 1 D "   m a : c o n t e n t T y p e V e r s i o n = " 3 "   m a : c o n t e n t T y p e D e s c r i p t i o n = " e G o v   P a g e   C o n t e n t   T y p e "   m a : c o n t e n t T y p e S c o p e = " "   m a : v e r s i o n I D = " a 7 c d 6 2 4 9 6 3 0 2 0 6 9 0 d c 4 2 3 2 f 1 9 f 5 b 6 3 e 9 "   x m l n s : c t = " h t t p : / / s c h e m a s . m i c r o s o f t . c o m / o f f i c e / 2 0 0 6 / m e t a d a t a / c o n t e n t T y p e "   x m l n s : m a = " h t t p : / / s c h e m a s . m i c r o s o f t . c o m / o f f i c e / 2 0 0 6 / m e t a d a t a / p r o p e r t i e s / m e t a A t t r i b u t e s " >  
 < x s d : s c h e m a   t a r g e t N a m e s p a c e = " h t t p : / / s c h e m a s . m i c r o s o f t . c o m / o f f i c e / 2 0 0 6 / m e t a d a t a / p r o p e r t i e s "   m a : r o o t = " t r u e "   m a : f i e l d s I D = " 4 9 0 d 2 d b 8 b 1 e 9 3 4 5 e 4 5 2 c 4 2 6 f b 6 a c e 0 2 7 "   n s 1 : _ = " "   n s 2 : _ = " "   n s 3 : _ = " "   x m l n s : x s d = " h t t p : / / w w w . w 3 . o r g / 2 0 0 1 / X M L S c h e m a "   x m l n s : x s = " h t t p : / / w w w . w 3 . o r g / 2 0 0 1 / X M L S c h e m a "   x m l n s : p = " h t t p : / / s c h e m a s . m i c r o s o f t . c o m / o f f i c e / 2 0 0 6 / m e t a d a t a / p r o p e r t i e s "   x m l n s : n s 1 = " h t t p : / / s c h e m a s . m i c r o s o f t . c o m / s h a r e p o i n t / v 3 "   x m l n s : n s 2 = " 3 9 7 4 e 9 4 1 - d f 9 5 - 4 2 5 d - a e 3 0 - 2 f f f 0 4 2 6 7 f 7 f "   x m l n s : n s 3 = " 6 0 3 a b f 1 0 - 6 6 1 7 - 4 a d d - b 7 1 3 - 7 7 8 2 e f 6 3 0 d 5 5 " >  
 < x s d : i m p o r t   n a m e s p a c e = " h t t p : / / s c h e m a s . m i c r o s o f t . c o m / s h a r e p o i n t / v 3 " / >  
 < x s d : i m p o r t   n a m e s p a c e = " 3 9 7 4 e 9 4 1 - d f 9 5 - 4 2 5 d - a e 3 0 - 2 f f f 0 4 2 6 7 f 7 f " / >  
 < x s d : i m p o r t   n a m e s p a c e = " 6 0 3 a b f 1 0 - 6 6 1 7 - 4 a d d - b 7 1 3 - 7 7 8 2 e f 6 3 0 d 5 5 " / >  
 < x s d : e l e m e n t   n a m e = " p r o p e r t i e s " >  
 < x s d : c o m p l e x T y p e >  
 < x s d : s e q u e n c e >  
 < x s d : e l e m e n t   n a m e = " d o c u m e n t M a n a g e m e n t " >  
 < x s d : c o m p l e x T y p e >  
 < x s d : a l l >  
 < x s d : e l e m e n t   r e f = " n s 1 : C o m m e n t s "   m i n O c c u r s = " 0 " / >  
 < x s d : e l e m e n t   r e f = " n s 1 : P u b l i s h i n g S t a r t D a t e "   m i n O c c u r s = " 0 " / >  
 < x s d : e l e m e n t   r e f = " n s 1 : P u b l i s h i n g E x p i r a t i o n D a t e "   m i n O c c u r s = " 0 " / >  
 < x s d : e l e m e n t   r e f = " n s 1 : P u b l i s h i n g C o n t a c t "   m i n O c c u r s = " 0 " / >  
 < x s d : e l e m e n t   r e f = " n s 1 : P u b l i s h i n g C o n t a c t E m a i l "   m i n O c c u r s = " 0 " / >  
 < x s d : e l e m e n t   r e f = " n s 1 : P u b l i s h i n g C o n t a c t N a m e "   m i n O c c u r s = " 0 " / >  
 < x s d : e l e m e n t   r e f = " n s 1 : P u b l i s h i n g C o n t a c t P i c t u r e "   m i n O c c u r s = " 0 " / >  
 < x s d : e l e m e n t   r e f = " n s 1 : P u b l i s h i n g P a g e L a y o u t "   m i n O c c u r s = " 0 " / >  
 < x s d : e l e m e n t   r e f = " n s 1 : P u b l i s h i n g V a r i a t i o n G r o u p I D "   m i n O c c u r s = " 0 " / >  
 < x s d : e l e m e n t   r e f = " n s 1 : P u b l i s h i n g V a r i a t i o n R e l a t i o n s h i p L i n k F i e l d I D "   m i n O c c u r s = " 0 " / >  
 < x s d : e l e m e n t   r e f = " n s 1 : P u b l i s h i n g R o l l u p I m a g e "   m i n O c c u r s = " 0 " / >  
 < x s d : e l e m e n t   r e f = " n s 1 : A u d i e n c e "   m i n O c c u r s = " 0 " / >  
 < x s d : e l e m e n t   r e f = " n s 2 : H T M L M e t a T a g "   m i n O c c u r s = " 0 " / >  
 < x s d : e l e m e n t   r e f = " n s 2 : A l l o w C o m m e n t "   m i n O c c u r s = " 0 " / >  
 < x s d : e l e m e n t   r e f = " n s 2 : C o m m e n t s T h r e a d "   m i n O c c u r s = " 0 " / >  
 < x s d : e l e m e n t   r e f = " n s 2 : C o n t e n t T y p e T a x o n o m y N o t e _ 0 "   m i n O c c u r s = " 0 " / >  
 < x s d : e l e m e n t   r e f = " n s 2 : S u b j e c t T a x o n o m y _ 0 "   m i n O c c u r s = " 0 " / >  
 < x s d : e l e m e n t   r e f = " n s 2 : B u s i n e s s T a x o n o m y N o t e _ 0 "   m i n O c c u r s = " 0 " / >  
 < x s d : e l e m e n t   r e f = " n s 2 : L i f e E v e n t T a x o n o m y N o t e _ 0 "   m i n O c c u r s = " 0 " / >  
 < x s d : e l e m e n t   r e f = " n s 2 : C o m m u n i t y T a x o n o m y N o t e _ 0 "   m i n O c c u r s = " 0 " / >  
 < x s d : e l e m e n t   r e f = " n s 1 : A v e r a g e R a t i n g "   m i n O c c u r s = " 0 " / >  
 < x s d : e l e m e n t   r e f = " n s 1 : R a t i n g C o u n t "   m i n O c c u r s = " 0 " / >  
 < x s d : e l e m e n t   r e f = " n s 3 : T a x C a t c h A l l "   m i n O c c u r s = " 0 " / >  
 < / x s d : a l l >  
 < / x s d : c o m p l e x T y p e >  
 < / x s d : e l e m e n t >  
 < / x s d : s e q u e n c e >  
 < / x s d : c o m p l e x T y p e >  
 < / x s d : e l e m e n t >  
 < / x s d : s c h e m a >  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C o m m e n t s "   m a : i n d e x = " 8 "   n i l l a b l e = " t r u e "   m a : d i s p l a y N a m e = " C o m m e n t s "   m a : i n t e r n a l N a m e = " C o m m e n t s " >  
 < x s d : s i m p l e T y p e >  
 < x s d : r e s t r i c t i o n   b a s e = " d m s : N o t e " >  
 < x s d : m a x L e n g t h   v a l u e = " 2 5 5 " / >  
 < / x s d : r e s t r i c t i o n >  
 < / x s d : s i m p l e T y p e >  
 < / x s d : e l e m e n t >  
 < x s d : e l e m e n t   n a m e = " P u b l i s h i n g S t a r t D a t e "   m a : i n d e x = " 9 "   n i l l a b l e = " t r u e "   m a : d i s p l a y N a m e = " S c h e d u l i n g   S t a r t   D a t e "   m a : i n t e r n a l N a m e = " P u b l i s h i n g S t a r t D a t e " >  
 < x s d : s i m p l e T y p e >  
 < x s d : r e s t r i c t i o n   b a s e = " d m s : U n k n o w n " / >  
 < / x s d : s i m p l e T y p e >  
 < / x s d : e l e m e n t >  
 < x s d : e l e m e n t   n a m e = " P u b l i s h i n g E x p i r a t i o n D a t e "   m a : i n d e x = " 1 0 "   n i l l a b l e = " t r u e "   m a : d i s p l a y N a m e = " S c h e d u l i n g   E n d   D a t e "   m a : i n t e r n a l N a m e = " P u b l i s h i n g E x p i r a t i o n D a t e " >  
 < x s d : s i m p l e T y p e >  
 < x s d : r e s t r i c t i o n   b a s e = " d m s : U n k n o w n " / >  
 < / x s d : s i m p l e T y p e >  
 < / x s d : e l e m e n t >  
 < x s d : e l e m e n t   n a m e = " P u b l i s h i n g C o n t a c t "   m a : i n d e x = " 1 1 "   n i l l a b l e = " t r u e "   m a : d i s p l a y N a m e = " C o n t a c t "   m a : l i s t = " U s e r I n f o "   m a : i n t e r n a l N a m e = " P u b l i s h i n g C o n t a c t " >  
 < x s d : c o m p l e x T y p e >  
 < x s d : c o m p l e x C o n t e n t >  
 < x s d : e x t e n s i o n   b a s e = " d m s : U s e r " > 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P u b l i s h i n g C o n t a c t E m a i l "   m a : i n d e x = " 1 2 "   n i l l a b l e = " t r u e "   m a : d i s p l a y N a m e = " C o n t a c t   E - M a i l   A d d r e s s "   m a : i n t e r n a l N a m e = " P u b l i s h i n g C o n t a c t E m a i l " >  
 < x s d : s i m p l e T y p e >  
 < x s d : r e s t r i c t i o n   b a s e = " d m s : T e x t " >  
 < x s d : m a x L e n g t h   v a l u e = " 2 5 5 " / >  
 < / x s d : r e s t r i c t i o n >  
 < / x s d : s i m p l e T y p e >  
 < / x s d : e l e m e n t >  
 < x s d : e l e m e n t   n a m e = " P u b l i s h i n g C o n t a c t N a m e "   m a : i n d e x = " 1 3 "   n i l l a b l e = " t r u e "   m a : d i s p l a y N a m e = " C o n t a c t   N a m e "   m a : i n t e r n a l N a m e = " P u b l i s h i n g C o n t a c t N a m e " >  
 < x s d : s i m p l e T y p e >  
 < x s d : r e s t r i c t i o n   b a s e = " d m s : T e x t " >  
 < x s d : m a x L e n g t h   v a l u e = " 2 5 5 " / >  
 < / x s d : r e s t r i c t i o n >  
 < / x s d : s i m p l e T y p e >  
 < / x s d : e l e m e n t >  
 < x s d : e l e m e n t   n a m e = " P u b l i s h i n g C o n t a c t P i c t u r e "   m a : i n d e x = " 1 4 "   n i l l a b l e = " t r u e "   m a : d i s p l a y N a m e = " C o n t a c t   P i c t u r e "   m a : f o r m a t = " I m a g e "   m a : i n t e r n a l N a m e = " P u b l i s h i n g C o n t a c t P i c t u r e " >  
 < x s d : c o m p l e x T y p e >  
 < x s d : c o m p l e x C o n t e n t >  
 < x s d : e x t e n s i o n   b a s e = " d m s : U R L " >  
 < x s d : s e q u e n c e >  
 < x s d : e l e m e n t   n a m e = " U r l "   t y p e = " d m s : V a l i d U r l "   m i n O c c u r s = " 0 "   n i l l a b l e = " t r u e " / >  
 < x s d : e l e m e n t   n a m e = " D e s c r i p t i o n "   t y p e = " x s d : s t r i n g "   n i l l a b l e = " t r u e " / >  
 < / x s d : s e q u e n c e >  
 < / x s d : e x t e n s i o n >  
 < / x s d : c o m p l e x C o n t e n t >  
 < / x s d : c o m p l e x T y p e >  
 < / x s d : e l e m e n t >  
 < x s d : e l e m e n t   n a m e = " P u b l i s h i n g P a g e L a y o u t "   m a : i n d e x = " 1 5 "   n i l l a b l e = " t r u e "   m a : d i s p l a y N a m e = " P a g e   L a y o u t "   m a : i n t e r n a l N a m e = " P u b l i s h i n g P a g e L a y o u t "   m a : r e a d O n l y = " t r u e " >  
 < x s d : c o m p l e x T y p e >  
 < x s d : c o m p l e x C o n t e n t >  
 < x s d : e x t e n s i o n   b a s e = " d m s : U R L " >  
 < x s d : s e q u e n c e >  
 < x s d : e l e m e n t   n a m e = " U r l "   t y p e = " d m s : V a l i d U r l "   m i n O c c u r s = " 0 "   n i l l a b l e = " t r u e " / >  
 < x s d : e l e m e n t   n a m e = " D e s c r i p t i o n "   t y p e = " x s d : s t r i n g "   n i l l a b l e = " t r u e " / >  
 < / x s d : s e q u e n c e >  
 < / x s d : e x t e n s i o n >  
 < / x s d : c o m p l e x C o n t e n t >  
 < / x s d : c o m p l e x T y p e >  
 < / x s d : e l e m e n t >  
 < x s d : e l e m e n t   n a m e = " P u b l i s h i n g V a r i a t i o n G r o u p I D "   m a : i n d e x = " 1 6 "   n i l l a b l e = " t r u e "   m a : d i s p l a y N a m e = " V a r i a t i o n   G r o u p   I D "   m a : h i d d e n = " t r u e "   m a : i n t e r n a l N a m e = " P u b l i s h i n g V a r i a t i o n G r o u p I D " >  
 < x s d : s i m p l e T y p e >  
 < x s d : r e s t r i c t i o n   b a s e = " d m s : T e x t " >  
 < x s d : m a x L e n g t h   v a l u e = " 2 5 5 " / >  
 < / x s d : r e s t r i c t i o n >  
 < / x s d : s i m p l e T y p e >  
 < / x s d : e l e m e n t >  
 < x s d : e l e m e n t   n a m e = " P u b l i s h i n g V a r i a t i o n R e l a t i o n s h i p L i n k F i e l d I D "   m a : i n d e x = " 1 7 "   n i l l a b l e = " t r u e "   m a : d i s p l a y N a m e = " V a r i a t i o n   R e l a t i o n s h i p   L i n k "   m a : h i d d e n = " t r u e "   m a : i n t e r n a l N a m e = " P u b l i s h i n g V a r i a t i o n R e l a t i o n s h i p L i n k F i e l d I D " >  
 < x s d : c o m p l e x T y p e >  
 < x s d : c o m p l e x C o n t e n t >  
 < x s d : e x t e n s i o n   b a s e = " d m s : U R L " >  
 < x s d : s e q u e n c e >  
 < x s d : e l e m e n t   n a m e = " U r l "   t y p e = " d m s : V a l i d U r l "   m i n O c c u r s = " 0 "   n i l l a b l e = " t r u e " / >  
 < x s d : e l e m e n t   n a m e = " D e s c r i p t i o n "   t y p e = " x s d : s t r i n g "   n i l l a b l e = " t r u e " / >  
 < / x s d : s e q u e n c e >  
 < / x s d : e x t e n s i o n >  
 < / x s d : c o m p l e x C o n t e n t >  
 < / x s d : c o m p l e x T y p e >  
 < / x s d : e l e m e n t >  
 < x s d : e l e m e n t   n a m e = " P u b l i s h i n g R o l l u p I m a g e "   m a : i n d e x = " 1 8 "   n i l l a b l e = " t r u e "   m a : d i s p l a y N a m e = " R o l l u p   I m a g e "   m a : i n t e r n a l N a m e = " P u b l i s h i n g R o l l u p I m a g e " >  
 < x s d : s i m p l e T y p e >  
 < x s d : r e s t r i c t i o n   b a s e = " d m s : U n k n o w n " / >  
 < / x s d : s i m p l e T y p e >  
 < / x s d : e l e m e n t >  
 < x s d : e l e m e n t   n a m e = " A u d i e n c e "   m a : i n d e x = " 1 9 "   n i l l a b l e = " t r u e "   m a : d i s p l a y N a m e = " T a r g e t   A u d i e n c e s "   m a : d e s c r i p t i o n = " "   m a : i n t e r n a l N a m e = " A u d i e n c e " >  
 < x s d : s i m p l e T y p e >  
 < x s d : r e s t r i c t i o n   b a s e = " d m s : U n k n o w n " / >  
 < / x s d : s i m p l e T y p e >  
 < / x s d : e l e m e n t >  
 < x s d : e l e m e n t   n a m e = " A v e r a g e R a t i n g "   m a : i n d e x = " 3 3 "   n i l l a b l e = " t r u e "   m a : d i s p l a y N a m e = " R a t i n g   ( 0 - 5 ) "   m a : d e c i m a l s = " 2 "   m a : d e s c r i p t i o n = " A v e r a g e   v a l u e   o f   a l l   t h e   r a t i n g s   t h a t   h a v e   b e e n   s u b m i t t e d "   m a : i n t e r n a l N a m e = " A v e r a g e R a t i n g "   m a : r e a d O n l y = " t r u e " >  
 < x s d : s i m p l e T y p e >  
 < x s d : r e s t r i c t i o n   b a s e = " d m s : N u m b e r " / >  
 < / x s d : s i m p l e T y p e >  
 < / x s d : e l e m e n t >  
 < x s d : e l e m e n t   n a m e = " R a t i n g C o u n t "   m a : i n d e x = " 3 4 "   n i l l a b l e = " t r u e "   m a : d i s p l a y N a m e = " N u m b e r   o f   R a t i n g s "   m a : d e c i m a l s = " 0 "   m a : d e s c r i p t i o n = " N u m b e r   o f   r a t i n g s   s u b m i t t e d "   m a : i n t e r n a l N a m e = " R a t i n g C o u n t "   m a : r e a d O n l y = " t r u e " >  
 < x s d : s i m p l e T y p e >  
 < x s d : r e s t r i c t i o n   b a s e = " d m s : N u m b e r " / >  
 < / x s d : s i m p l e T y p e >  
 < / x s d : e l e m e n t >  
 < / x s d : s c h e m a >  
 < x s d : s c h e m a   t a r g e t N a m e s p a c e = " 3 9 7 4 e 9 4 1 - d f 9 5 - 4 2 5 d - a e 3 0 - 2 f f f 0 4 2 6 7 f 7 f " 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H T M L M e t a T a g "   m a : i n d e x = " 2 0 "   n i l l a b l e = " t r u e "   m a : d i s p l a y N a m e = " H T M L   M e t a   T a g s "   m a : d e s c r i p t i o n = " T h e   t e x t   w i l l   b e   p l a c e d   w i t h i n   t h e   h e a d   t a g   o f   t h e   H T M L "   m a : i n t e r n a l N a m e = " H T M L M e t a T a g " >  
 < x s d : s i m p l e T y p e >  
 < x s d : r e s t r i c t i o n   b a s e = " d m s : N o t e " >  
 < x s d : m a x L e n g t h   v a l u e = " 2 5 5 " / >  
 < / x s d : r e s t r i c t i o n >  
 < / x s d : s i m p l e T y p e >  
 < / x s d : e l e m e n t >  
 < x s d : e l e m e n t   n a m e = " A l l o w C o m m e n t "   m a : i n d e x = " 2 1 "   n i l l a b l e = " t r u e "   m a : d i s p l a y N a m e = " A l l o w   C o m m e n t s "   m a : d e s c r i p t i o n = " C h o i c e   w h t h e r   t o   s h o w   c o m m e n t s   o n l y ,   s h o w   a n d   w r i t e   a n d   n o n e "   m a : f o r m a t = " D r o p d o w n "   m a : i n t e r n a l N a m e = " A l l o w C o m m e n t " >  
 < x s d : s i m p l e T y p e >  
 < x s d : r e s t r i c t i o n   b a s e = " d m s : C h o i c e " >  
 < x s d : e n u m e r a t i o n   v a l u e = " N o n e " / >  
 < x s d : e n u m e r a t i o n   v a l u e = " S h o w   w i t h   A d d   O p t i o n " / >  
 < x s d : e n u m e r a t i o n   v a l u e = " S h o w   O n l y " / >  
 < / x s d : r e s t r i c t i o n >  
 < / x s d : s i m p l e T y p e >  
 < / x s d : e l e m e n t >  
 < x s d : e l e m e n t   n a m e = " C o m m e n t s T h r e a d "   m a : i n d e x = " 2 2 "   n i l l a b l e = " t r u e "   m a : d i s p l a y N a m e = " C o m m e n t s   T h r e a d "   m a : d e s c r i p t i o n = " V a l u e   r e f e r e n c i n g   t h e   D i s c u s s i o n B o a r d   f o   t h e   p a g e "   m a : h i d d e n = " t r u e "   m a : i n t e r n a l N a m e = " C o m m e n t s T h r e a d " >  
 < x s d : s i m p l e T y p e >  
 < x s d : r e s t r i c t i o n   b a s e = " d m s : U n k n o w n " / >  
 < / x s d : s i m p l e T y p e >  
 < / x s d : e l e m e n t >  
 < x s d : e l e m e n t   n a m e = " C o n t e n t T y p e T a x o n o m y N o t e _ 0 "   m a : i n d e x = " 2 3 "   n i l l a b l e = " t r u e "   m a : t a x o n o m y = " t r u e "   m a : i n t e r n a l N a m e = " C o n t e n t T y p e T a x o n o m y N o t e _ 0 "   m a : t a x o n o m y F i e l d N a m e = " C o n t e n t T y p e T a x o n o m y "   m a : d i s p l a y N a m e = " C o n t e n t   T y p e   T a x o n o m y "   m a : f i e l d I d = " { d 9 6 6 7 c 8 c - 4 a e 5 - 4 d 9 9 - b 4 0 4 - 6 c 5 f 9 2 e c c 0 1 c } "   m a : s s p I d = " c 4 0 6 6 8 1 8 - 9 1 0 5 - 4 8 0 9 - a 5 c a - 8 8 6 3 d 9 6 e 8 6 b 9 "   m a : t e r m S e t I d = " 7 8 5 4 7 2 3 8 - 9 e 6 c - 4 8 9 e - 8 5 5 b - b 8 a e 5 5 5 0 f 6 c 3 "   m a : a n c h o r I d = " 0 0 0 0 0 0 0 0 - 0 0 0 0 - 0 0 0 0 - 0 0 0 0 - 0 0 0 0 0 0 0 0 0 0 0 0 "   m a : o p e n = " f a l s e "   m a : i s K e y w o r d = " f a l s e " >  
 < x s d : c o m p l e x T y p e >  
 < x s d : s e q u e n c e >  
 < x s d : e l e m e n t   r e f = " p c : T e r m s "   m i n O c c u r s = " 0 "   m a x O c c u r s = " 1 " > < / x s d : e l e m e n t >  
 < / x s d : s e q u e n c e >  
 < / x s d : c o m p l e x T y p e >  
 < / x s d : e l e m e n t >  
 < x s d : e l e m e n t   n a m e = " S u b j e c t T a x o n o m y _ 0 "   m a : i n d e x = " 2 5 "   n i l l a b l e = " t r u e "   m a : t a x o n o m y = " t r u e "   m a : i n t e r n a l N a m e = " S u b j e c t T a x o n o m y _ 0 "   m a : t a x o n o m y F i e l d N a m e = " S u b j e c t T a x o n o m y "   m a : d i s p l a y N a m e = " S u b j e c t   T a x o n o m y "   m a : f i e l d I d = " { 1 2 6 c e 0 a 6 - 9 e 0 0 - 4 8 3 1 - 8 9 5 3 - 7 8 a d 0 a 7 c 5 d 2 f } "   m a : t a x o n o m y M u l t i = " t r u e "   m a : s s p I d = " c 4 0 6 6 8 1 8 - 9 1 0 5 - 4 8 0 9 - a 5 c a - 8 8 6 3 d 9 6 e 8 6 b 9 "   m a : t e r m S e t I d = " 9 3 f 5 f 6 1 e - 4 f 7 0 - 4 2 0 0 - 9 b f 2 - 6 9 a 0 e 4 6 9 c 4 7 6 "   m a : a n c h o r I d = " 0 0 0 0 0 0 0 0 - 0 0 0 0 - 0 0 0 0 - 0 0 0 0 - 0 0 0 0 0 0 0 0 0 0 0 0 "   m a : o p e n = " f a l s e "   m a : i s K e y w o r d = " f a l s e " >  
 < x s d : c o m p l e x T y p e >  
 < x s d : s e q u e n c e >  
 < x s d : e l e m e n t   r e f = " p c : T e r m s "   m i n O c c u r s = " 0 "   m a x O c c u r s = " 1 " > < / x s d : e l e m e n t >  
 < / x s d : s e q u e n c e >  
 < / x s d : c o m p l e x T y p e >  
 < / x s d : e l e m e n t >  
 < x s d : e l e m e n t   n a m e = " B u s i n e s s T a x o n o m y N o t e _ 0 "   m a : i n d e x = " 2 7 "   n i l l a b l e = " t r u e "   m a : t a x o n o m y = " t r u e "   m a : i n t e r n a l N a m e = " B u s i n e s s T a x o n o m y N o t e _ 0 "   m a : t a x o n o m y F i e l d N a m e = " B u s i n e s s T a x o n o m y "   m a : d i s p l a y N a m e = " B u s i n e s s   T a x o n o m y "   m a : f i e l d I d = " { 4 f f d 1 3 c 7 - d d 9 d - 4 5 f 7 - 9 2 8 2 - 0 1 a 7 9 a 0 8 5 f 3 c } "   m a : t a x o n o m y M u l t i = " t r u e "   m a : s s p I d = " c 4 0 6 6 8 1 8 - 9 1 0 5 - 4 8 0 9 - a 5 c a - 8 8 6 3 d 9 6 e 8 6 b 9 "   m a : t e r m S e t I d = " b d 2 8 7 d b a - 0 a c c - 4 7 6 d - 9 1 1 e - 3 3 f 8 5 3 b c 5 f e 5 "   m a : a n c h o r I d = " 0 0 0 0 0 0 0 0 - 0 0 0 0 - 0 0 0 0 - 0 0 0 0 - 0 0 0 0 0 0 0 0 0 0 0 0 "   m a : o p e n = " f a l s e "   m a : i s K e y w o r d = " f a l s e " >  
 < x s d : c o m p l e x T y p e >  
 < x s d : s e q u e n c e >  
 < x s d : e l e m e n t   r e f = " p c : T e r m s "   m i n O c c u r s = " 0 "   m a x O c c u r s = " 1 " > < / x s d : e l e m e n t >  
 < / x s d : s e q u e n c e >  
 < / x s d : c o m p l e x T y p e >  
 < / x s d : e l e m e n t >  
 < x s d : e l e m e n t   n a m e = " L i f e E v e n t T a x o n o m y N o t e _ 0 "   m a : i n d e x = " 2 9 "   n i l l a b l e = " t r u e "   m a : t a x o n o m y = " t r u e "   m a : i n t e r n a l N a m e = " L i f e E v e n t T a x o n o m y N o t e _ 0 "   m a : t a x o n o m y F i e l d N a m e = " L i f e E v e n t T a x o n o m y "   m a : d i s p l a y N a m e = " L i f e   E v e n t   T a x o n o m y "   m a : f i e l d I d = " { b 2 1 3 2 6 e 8 - f b 5 c - 4 7 c 0 - 8 1 a c - d f 5 9 3 2 d 9 3 8 c 4 } "   m a : t a x o n o m y M u l t i = " t r u e "   m a : s s p I d = " c 4 0 6 6 8 1 8 - 9 1 0 5 - 4 8 0 9 - a 5 c a - 8 8 6 3 d 9 6 e 8 6 b 9 "   m a : t e r m S e t I d = " 3 1 3 f c 2 6 f - 5 6 6 8 - 4 4 2 f - b a 3 e - e 9 5 0 d 7 9 c 8 1 d 4 "   m a : a n c h o r I d = " 0 0 0 0 0 0 0 0 - 0 0 0 0 - 0 0 0 0 - 0 0 0 0 - 0 0 0 0 0 0 0 0 0 0 0 0 "   m a : o p e n = " f a l s e "   m a : i s K e y w o r d = " f a l s e " >  
 < x s d : c o m p l e x T y p e >  
 < x s d : s e q u e n c e >  
 < x s d : e l e m e n t   r e f = " p c : T e r m s "   m i n O c c u r s = " 0 "   m a x O c c u r s = " 1 " > < / x s d : e l e m e n t >  
 < / x s d : s e q u e n c e >  
 < / x s d : c o m p l e x T y p e >  
 < / x s d : e l e m e n t >  
 < x s d : e l e m e n t   n a m e = " C o m m u n i t y T a x o n o m y N o t e _ 0 "   m a : i n d e x = " 3 1 "   n i l l a b l e = " t r u e "   m a : t a x o n o m y = " t r u e "   m a : i n t e r n a l N a m e = " C o m m u n i t y T a x o n o m y N o t e _ 0 "   m a : t a x o n o m y F i e l d N a m e = " C o m m u n i t y T a x o n o m y "   m a : d i s p l a y N a m e = " C o m m u n i t y   T a x o n o m y "   m a : f i e l d I d = " { 6 8 0 4 f c 1 f - 3 8 8 7 - 4 b 1 f - 9 d 2 6 - b 6 8 d 5 b 4 c e 5 f 1 } "   m a : t a x o n o m y M u l t i = " t r u e "   m a : s s p I d = " c 4 0 6 6 8 1 8 - 9 1 0 5 - 4 8 0 9 - a 5 c a - 8 8 6 3 d 9 6 e 8 6 b 9 "   m a : t e r m S e t I d = " 4 2 a 6 5 c d 0 - 7 6 0 0 - 4 1 3 e - b b 1 d - 8 4 d c 0 b 1 9 0 f b 3 "   m a : a n c h o r I d = " 0 0 0 0 0 0 0 0 - 0 0 0 0 - 0 0 0 0 - 0 0 0 0 - 0 0 0 0 0 0 0 0 0 0 0 0 "   m a : o p e n = " f a l s e "   m a : i s K e y w o r d = " f a l s e " >  
 < x s d : c o m p l e x T y p e >  
 < x s d : s e q u e n c e >  
 < x s d : e l e m e n t   r e f = " p c : T e r m s "   m i n O c c u r s = " 0 "   m a x O c c u r s = " 1 " > < / x s d : e l e m e n t >  
 < / x s d : s e q u e n c e >  
 < / x s d : c o m p l e x T y p e >  
 < / x s d : e l e m e n t >  
 < / x s d : s c h e m a >  
 < x s d : s c h e m a   t a r g e t N a m e s p a c e = " 6 0 3 a b f 1 0 - 6 6 1 7 - 4 a d d - b 7 1 3 - 7 7 8 2 e f 6 3 0 d 5 5 " 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T a x C a t c h A l l "   m a : i n d e x = " 3 5 "   n i l l a b l e = " t r u e "   m a : d i s p l a y N a m e = " T a x o n o m y   C a t c h   A l l   C o l u m n "   m a : d e s c r i p t i o n = " "   m a : h i d d e n = " t r u e "   m a : l i s t = " { f 2 4 f e 0 0 3 - a 3 7 5 - 4 d 2 7 - b 3 9 1 - 2 7 f a 3 9 3 3 2 d 3 c } "   m a : i n t e r n a l N a m e = " T a x C a t c h A l l "   m a : s h o w F i e l d = " C a t c h A l l D a t a "   m a : w e b = " 6 0 3 a b f 1 0 - 6 6 1 7 - 4 a d d - b 7 1 3 - 7 7 8 2 e f 6 3 0 d 5 5 " >  
 < x s d : c o m p l e x T y p e >  
 < x s d : c o m p l e x C o n t e n t >  
 < x s d : e x t e n s i o n   b a s e = " d m s : M u l t i C h o i c e L o o k u p " >  
 < x s d : s e q u e n c e >  
 < x s d : e l e m e n t   n a m e = " V a l u e "   t y p e = " d m s : L o o k u p "   m a x O c c u r s = " u n b o u n d e d "   m i n O c c u r s = " 0 "   n i l l a b l e = " t r u e " / >  
 < / x s d : s e q u e n c e >  
 < / x s d : e x t e n s i o n >  
 < / x s d : c o m p l e x C o n t e n t >  
 < / x s d : c o m p l e x 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C o n t e n t   T y p e " / >  
 < x s d : e l e m e n t   r e f = " d c : t i t l e "   m i n O c c u r s = " 0 "   m a x O c c u r s = " 1 "   m a : i n d e x = " 4 " 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Props1.xml><?xml version="1.0" encoding="utf-8"?>
<ds:datastoreItem xmlns:ds="http://schemas.openxmlformats.org/officeDocument/2006/customXml" ds:itemID="{3B44C36A-1AF5-470D-9B27-1D9005251874}">
  <ds:schemaRefs/>
</ds:datastoreItem>
</file>

<file path=customXml/itemProps2.xml><?xml version="1.0" encoding="utf-8"?>
<ds:datastoreItem xmlns:ds="http://schemas.openxmlformats.org/officeDocument/2006/customXml" ds:itemID="{2A9820A6-E52F-4045-B961-BF97F6827930}">
  <ds:schemaRefs/>
</ds:datastoreItem>
</file>

<file path=customXml/itemProps3.xml><?xml version="1.0" encoding="utf-8"?>
<ds:datastoreItem xmlns:ds="http://schemas.openxmlformats.org/officeDocument/2006/customXml" ds:itemID="{E2827D34-BA0B-4093-9928-8956057FF0C8}">
  <ds:schemaRefs/>
</ds:datastoreItem>
</file>

<file path=customXml/itemProps4.xml><?xml version="1.0" encoding="utf-8"?>
<ds:datastoreItem xmlns:ds="http://schemas.openxmlformats.org/officeDocument/2006/customXml" ds:itemID="{DA50B22B-E4E7-4F9F-AAB6-58E35503EF02}">
  <ds:schemaRefs/>
</ds:datastoreItem>
</file>

<file path=docProps/app.xml><?xml version="1.0" encoding="utf-8"?>
<Properties xmlns="http://schemas.openxmlformats.org/officeDocument/2006/extended-properties" xmlns:vt="http://schemas.openxmlformats.org/officeDocument/2006/docPropsVTypes">
  <Company>MITTS Ltd.</Company>
  <Application>Microsoft Excel</Application>
  <HeadingPairs>
    <vt:vector size="2" baseType="variant">
      <vt:variant>
        <vt:lpstr>工作表</vt:lpstr>
      </vt:variant>
      <vt:variant>
        <vt:i4>4</vt:i4>
      </vt:variant>
    </vt:vector>
  </HeadingPairs>
  <TitlesOfParts>
    <vt:vector size="4" baseType="lpstr">
      <vt:lpstr>Cover &amp; Table of Contents</vt:lpstr>
      <vt:lpstr>Overview</vt:lpstr>
      <vt:lpstr>Details</vt:lpstr>
      <vt:lpstr>Depreciation Schedule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galec013</dc:creator>
  <cp:lastModifiedBy>dellul</cp:lastModifiedBy>
  <dcterms:created xsi:type="dcterms:W3CDTF">2006-08-24T10:16:00Z</dcterms:created>
  <cp:lastPrinted>2022-12-12T11:43:00Z</cp:lastPrinted>
  <dcterms:modified xsi:type="dcterms:W3CDTF">2023-11-23T07:56:08Z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0x010100C568DB52D9D0A14D9B2FDCC96666E9F2007948130EC3DB064584E219954237AF39000240C7920F114CF3AD16ACA55A8830BD00172BD0B561DCC34F9EE536267ED9491D</vt:lpwstr>
  </property>
  <property fmtid="{D5CDD505-2E9C-101B-9397-08002B2CF9AE}" pid="3" name="LifeEventTaxonomy">
    <vt:lpwstr/>
  </property>
  <property fmtid="{D5CDD505-2E9C-101B-9397-08002B2CF9AE}" pid="4" name="SubjectTaxonomy">
    <vt:lpwstr/>
  </property>
  <property fmtid="{D5CDD505-2E9C-101B-9397-08002B2CF9AE}" pid="5" name="ContentTypeTaxonomy">
    <vt:lpwstr/>
  </property>
  <property fmtid="{D5CDD505-2E9C-101B-9397-08002B2CF9AE}" pid="6" name="BusinessTaxonomy">
    <vt:lpwstr/>
  </property>
  <property fmtid="{D5CDD505-2E9C-101B-9397-08002B2CF9AE}" pid="7" name="CommunityTaxonomy">
    <vt:lpwstr/>
  </property>
  <property fmtid="{D5CDD505-2E9C-101B-9397-08002B2CF9AE}" pid="8" name="ICV">
    <vt:lpwstr>101D753B14B54EA9821EE2D56C152791_13</vt:lpwstr>
  </property>
  <property fmtid="{D5CDD505-2E9C-101B-9397-08002B2CF9AE}" pid="9" name="KSOProductBuildVer">
    <vt:lpwstr>2057-12.2.0.13306</vt:lpwstr>
  </property>
</Properties>
</file>